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UICAN\APSB SINAS\"/>
    </mc:Choice>
  </mc:AlternateContent>
  <xr:revisionPtr revIDLastSave="0" documentId="13_ncr:1_{8CB218EC-3D0F-439D-98DB-57717334B10A}" xr6:coauthVersionLast="46" xr6:coauthVersionMax="46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8" i="4"/>
  <c r="C19" i="4"/>
  <c r="C11" i="4"/>
  <c r="C9" i="4"/>
  <c r="C10" i="4"/>
  <c r="C7" i="4"/>
  <c r="C6" i="4"/>
  <c r="C4" i="4"/>
  <c r="L4" i="9"/>
  <c r="L5" i="9"/>
  <c r="L6" i="9"/>
  <c r="J4" i="9"/>
  <c r="J5" i="9"/>
  <c r="H4" i="9"/>
  <c r="H5" i="9"/>
  <c r="H6" i="9"/>
  <c r="G5" i="9"/>
  <c r="G6" i="9"/>
  <c r="G4" i="9"/>
  <c r="E5" i="9"/>
  <c r="E6" i="9"/>
  <c r="E4" i="9"/>
  <c r="C5" i="9"/>
  <c r="C6" i="9"/>
  <c r="C4" i="9"/>
  <c r="B5" i="9"/>
  <c r="B6" i="9"/>
  <c r="B4" i="9"/>
  <c r="E14" i="3"/>
  <c r="D14" i="3"/>
  <c r="C14" i="3"/>
  <c r="E4" i="5"/>
  <c r="E5" i="5"/>
  <c r="E6" i="5"/>
  <c r="E7" i="5"/>
  <c r="E8" i="5"/>
  <c r="E9" i="5"/>
  <c r="D4" i="5"/>
  <c r="D5" i="5"/>
  <c r="D6" i="5"/>
  <c r="D7" i="5"/>
  <c r="D8" i="5"/>
  <c r="D9" i="5"/>
  <c r="E3" i="5"/>
  <c r="D3" i="5"/>
  <c r="C9" i="5"/>
  <c r="C4" i="5"/>
  <c r="C8" i="5"/>
  <c r="C7" i="5"/>
  <c r="C6" i="5"/>
  <c r="C5" i="5"/>
  <c r="C3" i="5"/>
  <c r="B5" i="5"/>
  <c r="B4" i="5"/>
  <c r="B3" i="5"/>
  <c r="B9" i="5"/>
  <c r="B8" i="5"/>
  <c r="B7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<sst xmlns="http://schemas.openxmlformats.org/spreadsheetml/2006/main" count="207" uniqueCount="90">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</sst>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/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2A41A56-05ED-4C44-97CE-30B93CE1528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F13" sqref="F13"/>
    </sheetView>
  </sheetViews>
  <sheetFormatPr baseColWidth="10" defaultColWidth="9.28515625" defaultRowHeight="15" x14ac:dyDescent="0.25"/>
  <cols>
    <col min="1" max="1" width="60.5703125" style="6" customWidth="1"/>
    <col min="2" max="2" width="17" customWidth="1"/>
    <col min="3" max="3" width="12.42578125" customWidth="1"/>
    <col min="4" max="4" width="11.85546875" customWidth="1"/>
    <col min="5" max="5" width="14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f>17400000</f>
        <v>17400000</v>
      </c>
      <c r="C3">
        <f>47634390+5273936+16954447</f>
        <v>69862773</v>
      </c>
      <c r="D3" s="11">
        <f>C3*0.01+C3</f>
        <v>70561400.730000004</v>
      </c>
      <c r="E3" s="11">
        <f>D3*0.01+D3</f>
        <v>71267014.737300009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f>10040000</f>
        <v>10040000</v>
      </c>
      <c r="C4">
        <f>20714449+5273936+7266191+30000000</f>
        <v>63254576</v>
      </c>
      <c r="D4" s="11">
        <f t="shared" ref="D4:E9" si="0">C4*0.01+C4</f>
        <v>63887121.759999998</v>
      </c>
      <c r="E4" s="11">
        <f t="shared" si="0"/>
        <v>64525992.977600001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f>23450000</f>
        <v>23450000</v>
      </c>
      <c r="C5">
        <f>35000000+5273936+10380274</f>
        <v>50654210</v>
      </c>
      <c r="D5" s="11">
        <f t="shared" si="0"/>
        <v>51160752.100000001</v>
      </c>
      <c r="E5" s="11">
        <f t="shared" si="0"/>
        <v>51672359.620999999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f>36411938</f>
        <v>36411938</v>
      </c>
      <c r="C6">
        <f>35000000+10000000</f>
        <v>45000000</v>
      </c>
      <c r="D6" s="11">
        <f t="shared" si="0"/>
        <v>45450000</v>
      </c>
      <c r="E6" s="11">
        <f t="shared" si="0"/>
        <v>45904500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f>259826826</f>
        <v>259826826</v>
      </c>
      <c r="C7">
        <f>292611730+153290558+120000000+11533637+30000000+30000000</f>
        <v>637435925</v>
      </c>
      <c r="D7" s="11">
        <f t="shared" si="0"/>
        <v>643810284.25</v>
      </c>
      <c r="E7" s="11">
        <f t="shared" si="0"/>
        <v>650248387.09249997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f>130000000</f>
        <v>130000000</v>
      </c>
      <c r="C8">
        <f>20000000+81486965+20000000</f>
        <v>121486965</v>
      </c>
      <c r="D8" s="11">
        <f t="shared" si="0"/>
        <v>122701834.65000001</v>
      </c>
      <c r="E8" s="11">
        <f t="shared" si="0"/>
        <v>123928852.9965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f>109000000</f>
        <v>109000000</v>
      </c>
      <c r="C9">
        <f>80000000+20000000+15000000</f>
        <v>115000000</v>
      </c>
      <c r="D9" s="11">
        <f t="shared" si="0"/>
        <v>116150000</v>
      </c>
      <c r="E9" s="11">
        <f t="shared" si="0"/>
        <v>117311500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D9" sqref="D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70000000</v>
      </c>
      <c r="C2">
        <v>70000000</v>
      </c>
      <c r="D2">
        <v>80000000</v>
      </c>
      <c r="E2">
        <v>80000000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1590000000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728238764</v>
      </c>
      <c r="C14">
        <f>884333608</f>
        <v>884333608</v>
      </c>
      <c r="D14" s="11">
        <f>C14*0.03+C14</f>
        <v>910863616.24000001</v>
      </c>
      <c r="E14" s="11">
        <f>D14*0.03+D14</f>
        <v>938189524.72720003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K1" zoomScale="75" zoomScaleNormal="75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90.17</v>
      </c>
      <c r="C2">
        <v>29.98</v>
      </c>
      <c r="D2">
        <v>2.23</v>
      </c>
      <c r="E2">
        <v>71.61</v>
      </c>
      <c r="F2" s="12">
        <v>24</v>
      </c>
      <c r="G2" s="12">
        <v>89.88</v>
      </c>
      <c r="H2" s="12">
        <v>15.5</v>
      </c>
      <c r="I2" s="12">
        <v>0</v>
      </c>
      <c r="J2" s="12">
        <v>95.2</v>
      </c>
      <c r="K2" s="12">
        <v>1</v>
      </c>
      <c r="L2" s="12">
        <v>280.2</v>
      </c>
      <c r="M2" s="12">
        <v>0</v>
      </c>
      <c r="N2" s="13">
        <v>0.98</v>
      </c>
      <c r="O2" t="s">
        <v>89</v>
      </c>
      <c r="P2" t="s">
        <v>89</v>
      </c>
      <c r="Q2" t="s">
        <v>89</v>
      </c>
      <c r="R2" s="13" t="s">
        <v>89</v>
      </c>
      <c r="S2" t="s">
        <v>89</v>
      </c>
    </row>
    <row r="3" spans="1:19" x14ac:dyDescent="0.25">
      <c r="A3" t="s">
        <v>85</v>
      </c>
      <c r="B3">
        <v>90.17</v>
      </c>
      <c r="C3">
        <v>29.98</v>
      </c>
      <c r="D3">
        <v>2.23</v>
      </c>
      <c r="E3">
        <v>71.61</v>
      </c>
      <c r="F3">
        <v>24</v>
      </c>
      <c r="G3">
        <v>89.88</v>
      </c>
      <c r="H3">
        <v>15.5</v>
      </c>
      <c r="I3">
        <v>0</v>
      </c>
      <c r="J3" s="14">
        <v>95.2</v>
      </c>
      <c r="K3">
        <v>1</v>
      </c>
      <c r="L3">
        <v>280.2</v>
      </c>
      <c r="M3">
        <v>0</v>
      </c>
      <c r="N3" s="13">
        <v>0.98</v>
      </c>
      <c r="O3" t="s">
        <v>89</v>
      </c>
      <c r="P3" t="s">
        <v>89</v>
      </c>
      <c r="Q3" t="s">
        <v>89</v>
      </c>
      <c r="R3" s="13" t="s">
        <v>89</v>
      </c>
      <c r="S3" t="s">
        <v>89</v>
      </c>
    </row>
    <row r="4" spans="1:19" x14ac:dyDescent="0.25">
      <c r="A4" t="s">
        <v>86</v>
      </c>
      <c r="B4" s="14">
        <f>B3*0.03+B3</f>
        <v>92.875100000000003</v>
      </c>
      <c r="C4" s="14">
        <f>C3*0.05+C3</f>
        <v>31.478999999999999</v>
      </c>
      <c r="D4">
        <v>1.89</v>
      </c>
      <c r="E4" s="14">
        <f>E3*-0.3+E3</f>
        <v>50.126999999999995</v>
      </c>
      <c r="F4">
        <v>24</v>
      </c>
      <c r="G4" s="14">
        <f>G3*0.02+G3</f>
        <v>91.677599999999998</v>
      </c>
      <c r="H4" s="14">
        <f>H3*0.35+H3</f>
        <v>20.925000000000001</v>
      </c>
      <c r="I4">
        <v>0</v>
      </c>
      <c r="J4" s="14">
        <f>J3*0.01+J3</f>
        <v>96.152000000000001</v>
      </c>
      <c r="K4">
        <v>2</v>
      </c>
      <c r="L4" s="14">
        <f>L3*-0.05+L3</f>
        <v>266.19</v>
      </c>
      <c r="M4">
        <v>0</v>
      </c>
      <c r="N4" s="13">
        <v>0.99</v>
      </c>
      <c r="O4" t="s">
        <v>89</v>
      </c>
      <c r="P4" t="s">
        <v>89</v>
      </c>
      <c r="Q4" t="s">
        <v>89</v>
      </c>
      <c r="R4" t="s">
        <v>89</v>
      </c>
      <c r="S4" t="s">
        <v>89</v>
      </c>
    </row>
    <row r="5" spans="1:19" x14ac:dyDescent="0.25">
      <c r="A5" t="s">
        <v>87</v>
      </c>
      <c r="B5" s="14">
        <f t="shared" ref="B5:B6" si="0">B4*0.03+B4</f>
        <v>95.661353000000005</v>
      </c>
      <c r="C5" s="14">
        <f t="shared" ref="C5:C6" si="1">C4*0.05+C4</f>
        <v>33.052949999999996</v>
      </c>
      <c r="D5">
        <v>1.5</v>
      </c>
      <c r="E5" s="14">
        <f t="shared" ref="E5:E6" si="2">E4*-0.3+E4</f>
        <v>35.088899999999995</v>
      </c>
      <c r="F5">
        <v>24</v>
      </c>
      <c r="G5" s="14">
        <f t="shared" ref="G5:G6" si="3">G4*0.02+G4</f>
        <v>93.511151999999996</v>
      </c>
      <c r="H5" s="14">
        <f t="shared" ref="H5:H6" si="4">H4*0.35+H4</f>
        <v>28.248750000000001</v>
      </c>
      <c r="I5">
        <v>0</v>
      </c>
      <c r="J5" s="14">
        <f t="shared" ref="J5" si="5">J4*0.02+J4</f>
        <v>98.075040000000001</v>
      </c>
      <c r="K5">
        <v>3</v>
      </c>
      <c r="L5" s="14">
        <f t="shared" ref="L5:L6" si="6">L4*-0.02+L4</f>
        <v>260.86619999999999</v>
      </c>
      <c r="M5">
        <v>0</v>
      </c>
      <c r="N5" s="13">
        <v>0.99</v>
      </c>
      <c r="O5" t="s">
        <v>89</v>
      </c>
      <c r="P5" t="s">
        <v>89</v>
      </c>
      <c r="Q5" t="s">
        <v>89</v>
      </c>
      <c r="R5" t="s">
        <v>89</v>
      </c>
      <c r="S5" t="s">
        <v>89</v>
      </c>
    </row>
    <row r="6" spans="1:19" x14ac:dyDescent="0.25">
      <c r="A6" t="s">
        <v>88</v>
      </c>
      <c r="B6" s="14">
        <f t="shared" si="0"/>
        <v>98.531193590000001</v>
      </c>
      <c r="C6" s="14">
        <f t="shared" si="1"/>
        <v>34.705597499999996</v>
      </c>
      <c r="D6">
        <v>1</v>
      </c>
      <c r="E6" s="14">
        <f t="shared" si="2"/>
        <v>24.56223</v>
      </c>
      <c r="F6">
        <v>24</v>
      </c>
      <c r="G6" s="14">
        <f t="shared" si="3"/>
        <v>95.381375039999995</v>
      </c>
      <c r="H6" s="14">
        <f t="shared" si="4"/>
        <v>38.1358125</v>
      </c>
      <c r="I6">
        <v>0</v>
      </c>
      <c r="J6" s="14">
        <v>100</v>
      </c>
      <c r="K6">
        <v>4</v>
      </c>
      <c r="L6" s="14">
        <f t="shared" si="6"/>
        <v>255.648876</v>
      </c>
      <c r="M6">
        <v>0</v>
      </c>
      <c r="N6" s="13">
        <v>0.99</v>
      </c>
      <c r="O6" t="s">
        <v>89</v>
      </c>
      <c r="P6" t="s">
        <v>89</v>
      </c>
      <c r="Q6" t="s">
        <v>89</v>
      </c>
      <c r="R6" t="s">
        <v>89</v>
      </c>
      <c r="S6" t="s">
        <v>89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f>40000000</f>
        <v>40000000</v>
      </c>
    </row>
    <row r="3" spans="1:3" x14ac:dyDescent="0.25">
      <c r="A3" t="s">
        <v>64</v>
      </c>
      <c r="B3" t="s">
        <v>65</v>
      </c>
      <c r="C3">
        <v>120000000</v>
      </c>
    </row>
    <row r="4" spans="1:3" x14ac:dyDescent="0.25">
      <c r="A4" t="s">
        <v>64</v>
      </c>
      <c r="B4" t="s">
        <v>66</v>
      </c>
      <c r="C4">
        <f>60000000</f>
        <v>60000000</v>
      </c>
    </row>
    <row r="5" spans="1:3" x14ac:dyDescent="0.25">
      <c r="A5" t="s">
        <v>64</v>
      </c>
      <c r="B5" t="s">
        <v>67</v>
      </c>
      <c r="C5">
        <v>865000000</v>
      </c>
    </row>
    <row r="6" spans="1:3" x14ac:dyDescent="0.25">
      <c r="A6" t="s">
        <v>64</v>
      </c>
      <c r="B6" t="s">
        <v>68</v>
      </c>
      <c r="C6">
        <f>200000000</f>
        <v>200000000</v>
      </c>
    </row>
    <row r="7" spans="1:3" x14ac:dyDescent="0.25">
      <c r="A7" t="s">
        <v>69</v>
      </c>
      <c r="B7" t="s">
        <v>70</v>
      </c>
      <c r="C7">
        <f>268500000</f>
        <v>268500000</v>
      </c>
    </row>
    <row r="8" spans="1:3" x14ac:dyDescent="0.25">
      <c r="A8" t="s">
        <v>69</v>
      </c>
      <c r="B8" t="s">
        <v>71</v>
      </c>
      <c r="C8">
        <f>300000000</f>
        <v>300000000</v>
      </c>
    </row>
    <row r="9" spans="1:3" x14ac:dyDescent="0.25">
      <c r="A9" t="s">
        <v>62</v>
      </c>
      <c r="B9" t="s">
        <v>72</v>
      </c>
      <c r="C9">
        <f>20000000</f>
        <v>20000000</v>
      </c>
    </row>
    <row r="10" spans="1:3" x14ac:dyDescent="0.25">
      <c r="A10" t="s">
        <v>62</v>
      </c>
      <c r="B10" t="s">
        <v>73</v>
      </c>
      <c r="C10">
        <f>200000000</f>
        <v>200000000</v>
      </c>
    </row>
    <row r="11" spans="1:3" x14ac:dyDescent="0.25">
      <c r="A11" t="s">
        <v>64</v>
      </c>
      <c r="B11" t="s">
        <v>74</v>
      </c>
      <c r="C11">
        <f>120000000</f>
        <v>120000000</v>
      </c>
    </row>
    <row r="12" spans="1:3" x14ac:dyDescent="0.25">
      <c r="A12" t="s">
        <v>75</v>
      </c>
      <c r="B12" t="s">
        <v>76</v>
      </c>
      <c r="C12">
        <v>40000000</v>
      </c>
    </row>
    <row r="13" spans="1:3" x14ac:dyDescent="0.25">
      <c r="A13" t="s">
        <v>75</v>
      </c>
      <c r="B13" t="s">
        <v>77</v>
      </c>
      <c r="C13">
        <v>30000000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100000000</v>
      </c>
    </row>
    <row r="16" spans="1:3" x14ac:dyDescent="0.25">
      <c r="A16" t="s">
        <v>75</v>
      </c>
      <c r="B16" t="s">
        <v>80</v>
      </c>
      <c r="C16">
        <v>100000000</v>
      </c>
    </row>
    <row r="17" spans="1:3" x14ac:dyDescent="0.25">
      <c r="A17" t="s">
        <v>75</v>
      </c>
      <c r="B17" t="s">
        <v>81</v>
      </c>
      <c r="C17">
        <v>200000000</v>
      </c>
    </row>
    <row r="18" spans="1:3" x14ac:dyDescent="0.25">
      <c r="A18" t="s">
        <v>62</v>
      </c>
      <c r="B18" t="s">
        <v>82</v>
      </c>
      <c r="C18">
        <v>80000000</v>
      </c>
    </row>
    <row r="19" spans="1:3" x14ac:dyDescent="0.25">
      <c r="A19" t="s">
        <v>69</v>
      </c>
      <c r="B19" t="s">
        <v>83</v>
      </c>
      <c r="C19">
        <f>1450000000</f>
        <v>1450000000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1" sqref="E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Equipo</cp:lastModifiedBy>
  <dcterms:created xsi:type="dcterms:W3CDTF">2020-03-24T17:16:45Z</dcterms:created>
  <dcterms:modified xsi:type="dcterms:W3CDTF">2021-05-25T21:05:46Z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