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RIKA\ASESORIA\MUNICIPIOS\SUESCA\2021\SINAS\"/>
    </mc:Choice>
  </mc:AlternateContent>
  <bookViews>
    <workbookView xWindow="0" yWindow="0" windowWidth="20490" windowHeight="705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3" hidden="1">PlantillaMetasRecursosAPSB!$A$1:$C$19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6" i="4"/>
  <c r="C5" i="4"/>
  <c r="C3" i="4"/>
  <c r="S3" i="9" l="1"/>
  <c r="S4" i="9" s="1"/>
  <c r="S5" i="9" s="1"/>
  <c r="S6" i="9" s="1"/>
  <c r="L3" i="9"/>
  <c r="L4" i="9" s="1"/>
  <c r="L5" i="9" s="1"/>
  <c r="L6" i="9" s="1"/>
  <c r="E12" i="3"/>
  <c r="B14" i="3"/>
  <c r="B8" i="5"/>
  <c r="E14" i="3"/>
  <c r="E13" i="3"/>
  <c r="D14" i="3"/>
  <c r="D13" i="3"/>
  <c r="C14" i="3"/>
  <c r="C13" i="3"/>
  <c r="B13" i="3"/>
  <c r="B7" i="5"/>
  <c r="B9" i="5"/>
  <c r="C9" i="5"/>
  <c r="C8" i="5"/>
  <c r="D9" i="5"/>
  <c r="D8" i="5"/>
  <c r="E9" i="5"/>
  <c r="E8" i="5"/>
  <c r="E7" i="5"/>
  <c r="D7" i="5"/>
  <c r="C7" i="5"/>
  <c r="E15" i="3"/>
  <c r="D12" i="3"/>
  <c r="C12" i="3"/>
  <c r="B12" i="3"/>
  <c r="E5" i="5" l="1"/>
  <c r="D5" i="5"/>
  <c r="C5" i="5"/>
  <c r="E4" i="5"/>
  <c r="D4" i="5"/>
  <c r="C4" i="5"/>
  <c r="N6" i="9" l="1"/>
  <c r="N4" i="9"/>
  <c r="N5" i="9" s="1"/>
  <c r="N3" i="9"/>
  <c r="B4" i="9"/>
  <c r="B5" i="9" s="1"/>
  <c r="C4" i="9"/>
  <c r="C5" i="9" s="1"/>
  <c r="C6" i="9" s="1"/>
  <c r="C3" i="9"/>
  <c r="G4" i="9"/>
  <c r="G5" i="9" s="1"/>
  <c r="G6" i="9" s="1"/>
  <c r="G3" i="9"/>
  <c r="H4" i="9"/>
  <c r="H5" i="9" s="1"/>
  <c r="H6" i="9" s="1"/>
  <c r="H3" i="9"/>
  <c r="K5" i="9"/>
  <c r="K6" i="9" s="1"/>
  <c r="K4" i="9"/>
  <c r="K3" i="9"/>
  <c r="J6" i="9"/>
  <c r="J5" i="9"/>
  <c r="M2" i="9"/>
  <c r="M3" i="9" s="1"/>
  <c r="M4" i="9" s="1"/>
  <c r="M5" i="9" s="1"/>
  <c r="M6" i="9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<sst xmlns="http://schemas.openxmlformats.org/spreadsheetml/2006/main" count="174" uniqueCount="89">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</sst>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71" formatCode="0.0000"/>
    <numFmt numFmtId="172" formatCode="0.0"/>
    <numFmt numFmtId="176" formatCode="_-&quot;$&quot;\ * #,##0_-;\-&quot;$&quot;\ * #,##0_-;_-&quot;$&quot;\ * &quot;-&quot;??_-;_-@_-"/>
    <numFmt numFmtId="179" formatCode="_-* #,##0.00000_-;\-* #,##0.00000_-;_-* &quot;-&quot;??_-;_-@_-"/>
    <numFmt numFmtId="181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2" fontId="0" fillId="0" borderId="0" xfId="0" applyNumberFormat="1"/>
    <xf numFmtId="10" fontId="0" fillId="0" borderId="0" xfId="0" applyNumberFormat="1"/>
    <xf numFmtId="43" fontId="0" fillId="0" borderId="0" xfId="1" applyFont="1"/>
    <xf numFmtId="172" fontId="0" fillId="0" borderId="0" xfId="0" applyNumberFormat="1"/>
    <xf numFmtId="171" fontId="0" fillId="0" borderId="0" xfId="1" applyNumberFormat="1" applyFont="1"/>
    <xf numFmtId="44" fontId="0" fillId="0" borderId="0" xfId="2" applyFont="1"/>
    <xf numFmtId="176" fontId="0" fillId="0" borderId="0" xfId="2" applyNumberFormat="1" applyFont="1"/>
    <xf numFmtId="44" fontId="0" fillId="0" borderId="0" xfId="0" applyNumberFormat="1"/>
    <xf numFmtId="44" fontId="0" fillId="0" borderId="0" xfId="2" applyFont="1" applyFill="1"/>
    <xf numFmtId="176" fontId="0" fillId="0" borderId="0" xfId="2" applyNumberFormat="1" applyFont="1" applyFill="1"/>
    <xf numFmtId="176" fontId="0" fillId="0" borderId="0" xfId="0" applyNumberFormat="1" applyFill="1"/>
    <xf numFmtId="179" fontId="0" fillId="0" borderId="0" xfId="1" applyNumberFormat="1" applyFont="1"/>
    <xf numFmtId="181" fontId="1" fillId="5" borderId="1" xfId="1" applyNumberFormat="1" applyFont="1" applyFill="1" applyBorder="1" applyAlignment="1">
      <alignment horizontal="center" vertical="center" wrapText="1"/>
    </xf>
    <xf numFmtId="181" fontId="0" fillId="0" borderId="0" xfId="1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90" zoomScaleNormal="90" workbookViewId="0">
      <selection activeCell="B13" sqref="B13"/>
    </sheetView>
  </sheetViews>
  <sheetFormatPr baseColWidth="10" defaultColWidth="9.28515625" defaultRowHeight="15" x14ac:dyDescent="0.25"/>
  <cols>
    <col min="1" max="1" width="69.5703125" style="5" customWidth="1"/>
    <col min="2" max="2" width="16.5703125" bestFit="1" customWidth="1"/>
    <col min="3" max="5" width="16.42578125" bestFit="1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9">
        <v>0</v>
      </c>
      <c r="C2" s="19">
        <v>0</v>
      </c>
      <c r="D2" s="19">
        <v>0</v>
      </c>
      <c r="E2" s="19">
        <v>0</v>
      </c>
    </row>
    <row r="3" spans="1:8" x14ac:dyDescent="0.25">
      <c r="A3" t="s">
        <v>36</v>
      </c>
      <c r="B3" s="20">
        <v>25000000</v>
      </c>
      <c r="C3" s="20">
        <v>27000000</v>
      </c>
      <c r="D3" s="20">
        <v>29000000</v>
      </c>
      <c r="E3" s="20">
        <v>31000000</v>
      </c>
      <c r="F3" t="s">
        <v>56</v>
      </c>
    </row>
    <row r="4" spans="1:8" x14ac:dyDescent="0.25">
      <c r="A4" t="s">
        <v>37</v>
      </c>
      <c r="B4" s="20">
        <v>10500000</v>
      </c>
      <c r="C4" s="21">
        <f>+B4+1000000</f>
        <v>11500000</v>
      </c>
      <c r="D4" s="21">
        <f>+C4+1000000</f>
        <v>12500000</v>
      </c>
      <c r="E4" s="21">
        <f>+D4+1000000</f>
        <v>13500000</v>
      </c>
      <c r="F4" t="s">
        <v>56</v>
      </c>
    </row>
    <row r="5" spans="1:8" x14ac:dyDescent="0.25">
      <c r="A5" t="s">
        <v>38</v>
      </c>
      <c r="B5" s="20">
        <v>20300000</v>
      </c>
      <c r="C5" s="21">
        <f>+B5+1000000</f>
        <v>21300000</v>
      </c>
      <c r="D5" s="21">
        <f>+C5+1000000</f>
        <v>22300000</v>
      </c>
      <c r="E5" s="21">
        <f>+D5+1000000</f>
        <v>23300000</v>
      </c>
      <c r="F5" t="s">
        <v>56</v>
      </c>
    </row>
    <row r="6" spans="1:8" x14ac:dyDescent="0.25">
      <c r="A6" t="s">
        <v>39</v>
      </c>
      <c r="B6" s="20">
        <v>180000000</v>
      </c>
      <c r="C6" s="21">
        <v>210000000</v>
      </c>
      <c r="D6" s="21">
        <v>210000000</v>
      </c>
      <c r="E6" s="21">
        <v>210000000</v>
      </c>
      <c r="F6" t="s">
        <v>56</v>
      </c>
    </row>
    <row r="7" spans="1:8" x14ac:dyDescent="0.25">
      <c r="A7" t="s">
        <v>40</v>
      </c>
      <c r="B7" s="20">
        <f>746700000-B3-60000000</f>
        <v>661700000</v>
      </c>
      <c r="C7" s="21">
        <f>858700000-C3-70000000</f>
        <v>761700000</v>
      </c>
      <c r="D7" s="21">
        <f>758700000-D3-70000000</f>
        <v>659700000</v>
      </c>
      <c r="E7" s="21">
        <f>766700000-E3-70000000</f>
        <v>665700000</v>
      </c>
      <c r="F7" t="s">
        <v>56</v>
      </c>
      <c r="G7" t="s">
        <v>54</v>
      </c>
      <c r="H7" t="s">
        <v>55</v>
      </c>
    </row>
    <row r="8" spans="1:8" x14ac:dyDescent="0.25">
      <c r="A8" t="s">
        <v>41</v>
      </c>
      <c r="B8" s="20">
        <f>268500000-B4-60000000</f>
        <v>198000000</v>
      </c>
      <c r="C8" s="21">
        <f>305000000-C4-70000000</f>
        <v>223500000</v>
      </c>
      <c r="D8" s="21">
        <f>275000000-D4-70000000</f>
        <v>192500000</v>
      </c>
      <c r="E8" s="21">
        <f>266000000-E4-70000000</f>
        <v>182500000</v>
      </c>
      <c r="F8" t="s">
        <v>56</v>
      </c>
      <c r="G8" t="s">
        <v>54</v>
      </c>
      <c r="H8" t="s">
        <v>55</v>
      </c>
    </row>
    <row r="9" spans="1:8" x14ac:dyDescent="0.25">
      <c r="A9" t="s">
        <v>42</v>
      </c>
      <c r="B9" s="20">
        <f>328375000-B5-60000000</f>
        <v>248075000</v>
      </c>
      <c r="C9" s="20">
        <f>340875000-C5-70000000</f>
        <v>249575000</v>
      </c>
      <c r="D9" s="20">
        <f>340875000-D5-70000000</f>
        <v>248575000</v>
      </c>
      <c r="E9" s="20">
        <f>340875000-E5-70000000</f>
        <v>247575000</v>
      </c>
      <c r="F9" t="s">
        <v>56</v>
      </c>
      <c r="G9" t="s">
        <v>54</v>
      </c>
      <c r="H9" t="s">
        <v>55</v>
      </c>
    </row>
    <row r="10" spans="1:8" x14ac:dyDescent="0.25">
      <c r="A10" t="s">
        <v>43</v>
      </c>
      <c r="B10" s="19">
        <v>0</v>
      </c>
      <c r="C10" s="19">
        <v>0</v>
      </c>
      <c r="D10" s="19">
        <v>0</v>
      </c>
      <c r="E10" s="19">
        <v>0</v>
      </c>
    </row>
    <row r="11" spans="1:8" x14ac:dyDescent="0.25">
      <c r="B11" s="17"/>
      <c r="C11" s="17"/>
      <c r="D11" s="17"/>
      <c r="E11" s="17"/>
    </row>
    <row r="12" spans="1:8" x14ac:dyDescent="0.25">
      <c r="B12" s="1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90" zoomScaleNormal="90" workbookViewId="0">
      <selection activeCell="E12" sqref="E12:E15"/>
    </sheetView>
  </sheetViews>
  <sheetFormatPr baseColWidth="10" defaultColWidth="9.28515625" defaultRowHeight="15" x14ac:dyDescent="0.25"/>
  <cols>
    <col min="1" max="1" width="119" style="5" bestFit="1" customWidth="1"/>
    <col min="2" max="2" width="19.28515625" bestFit="1" customWidth="1"/>
    <col min="3" max="4" width="17.5703125" bestFit="1" customWidth="1"/>
    <col min="5" max="5" width="19.28515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6">
        <v>0</v>
      </c>
      <c r="C2" s="16">
        <v>0</v>
      </c>
      <c r="D2" s="16">
        <v>0</v>
      </c>
      <c r="E2" s="16">
        <v>0</v>
      </c>
    </row>
    <row r="3" spans="1:5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6">
        <v>0</v>
      </c>
      <c r="C7" s="16">
        <v>0</v>
      </c>
      <c r="D7" s="16">
        <v>0</v>
      </c>
      <c r="E7" s="16">
        <v>0</v>
      </c>
    </row>
    <row r="8" spans="1:5" x14ac:dyDescent="0.25">
      <c r="A8" t="s">
        <v>50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25">
      <c r="A9" t="s">
        <v>51</v>
      </c>
      <c r="B9" s="16">
        <v>0</v>
      </c>
      <c r="C9" s="16">
        <v>0</v>
      </c>
      <c r="D9" s="16">
        <v>0</v>
      </c>
      <c r="E9" s="16">
        <v>0</v>
      </c>
    </row>
    <row r="10" spans="1:5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6">
        <f>55200000+85000000</f>
        <v>140200000</v>
      </c>
      <c r="C12" s="16">
        <f>155200000+85000000</f>
        <v>240200000</v>
      </c>
      <c r="D12" s="16">
        <f>55200000+85000000</f>
        <v>140200000</v>
      </c>
      <c r="E12" s="16">
        <f>55200000+85000000+83122979</f>
        <v>223322979</v>
      </c>
    </row>
    <row r="13" spans="1:5" x14ac:dyDescent="0.25">
      <c r="A13" t="s">
        <v>55</v>
      </c>
      <c r="B13" s="16">
        <f>450000000</f>
        <v>450000000</v>
      </c>
      <c r="C13" s="16">
        <f>450000000</f>
        <v>450000000</v>
      </c>
      <c r="D13" s="16">
        <f>450000000</f>
        <v>450000000</v>
      </c>
      <c r="E13" s="16">
        <f>450000000</f>
        <v>450000000</v>
      </c>
    </row>
    <row r="14" spans="1:5" x14ac:dyDescent="0.25">
      <c r="A14" t="s">
        <v>56</v>
      </c>
      <c r="B14" s="16">
        <f>241500000+250500000+220000000</f>
        <v>712000000</v>
      </c>
      <c r="C14" s="16">
        <f>253500000+278000000+233000000</f>
        <v>764500000</v>
      </c>
      <c r="D14" s="16">
        <f>253500000+248000000+233000000</f>
        <v>734500000</v>
      </c>
      <c r="E14" s="16">
        <f>261500000+248000000+233000000</f>
        <v>742500000</v>
      </c>
    </row>
    <row r="15" spans="1:5" x14ac:dyDescent="0.25">
      <c r="A15" t="s">
        <v>57</v>
      </c>
      <c r="B15" s="16">
        <v>27002021</v>
      </c>
      <c r="C15" s="16">
        <v>27000000</v>
      </c>
      <c r="D15" s="16">
        <v>22875000</v>
      </c>
      <c r="E15" s="16">
        <f>18000000+4000000</f>
        <v>22000000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0</v>
      </c>
      <c r="C17" s="16">
        <v>0</v>
      </c>
      <c r="D17" s="16">
        <v>0</v>
      </c>
      <c r="E17" s="16">
        <v>0</v>
      </c>
    </row>
    <row r="18" spans="1:5" x14ac:dyDescent="0.25">
      <c r="A18" t="s">
        <v>60</v>
      </c>
      <c r="B18" s="16">
        <v>0</v>
      </c>
      <c r="C18" s="16">
        <v>0</v>
      </c>
      <c r="D18" s="16">
        <v>0</v>
      </c>
      <c r="E18" s="16">
        <v>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  <row r="22" spans="1:5" x14ac:dyDescent="0.25">
      <c r="B2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E13" sqref="E1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>
        <v>99.96</v>
      </c>
      <c r="C2">
        <v>93.57</v>
      </c>
      <c r="D2">
        <v>15.3079</v>
      </c>
      <c r="E2">
        <v>0.55169999999999997</v>
      </c>
      <c r="F2">
        <v>24</v>
      </c>
      <c r="G2">
        <v>99.32</v>
      </c>
      <c r="H2">
        <v>28.87</v>
      </c>
      <c r="I2" s="10">
        <v>1</v>
      </c>
      <c r="J2">
        <v>99.36</v>
      </c>
      <c r="K2">
        <v>29.41</v>
      </c>
      <c r="L2" s="13">
        <v>1402.09</v>
      </c>
      <c r="M2" s="22">
        <f>(11.5+2.93)/L2</f>
        <v>1.0291778701795177E-2</v>
      </c>
      <c r="N2" s="12">
        <v>0.98</v>
      </c>
      <c r="O2">
        <v>6</v>
      </c>
      <c r="P2" s="10">
        <v>0.06</v>
      </c>
      <c r="Q2" s="10">
        <v>0</v>
      </c>
      <c r="R2" s="10">
        <v>0.6</v>
      </c>
      <c r="S2" s="13">
        <v>60</v>
      </c>
    </row>
    <row r="3" spans="1:19" x14ac:dyDescent="0.25">
      <c r="A3" t="s">
        <v>85</v>
      </c>
      <c r="B3">
        <v>99.96</v>
      </c>
      <c r="C3">
        <f>+C2+0.1</f>
        <v>93.669999999999987</v>
      </c>
      <c r="D3" s="15">
        <v>5</v>
      </c>
      <c r="E3" s="15">
        <v>5</v>
      </c>
      <c r="F3">
        <v>24</v>
      </c>
      <c r="G3">
        <f>+G2+0.1</f>
        <v>99.419999999999987</v>
      </c>
      <c r="H3">
        <f>+H2+0.1</f>
        <v>28.970000000000002</v>
      </c>
      <c r="I3" s="10">
        <v>1</v>
      </c>
      <c r="J3" s="11">
        <v>99.4</v>
      </c>
      <c r="K3">
        <f>+K2+0.1</f>
        <v>29.51</v>
      </c>
      <c r="L3" s="13">
        <f>+L2-(L2*0.3%)</f>
        <v>1397.88373</v>
      </c>
      <c r="M3" s="22">
        <f>+M2+(M2*2%)</f>
        <v>1.0497614275831081E-2</v>
      </c>
      <c r="N3" s="12">
        <f>+N2+0.02%</f>
        <v>0.98019999999999996</v>
      </c>
      <c r="O3">
        <v>6</v>
      </c>
      <c r="P3" s="10">
        <v>0.1</v>
      </c>
      <c r="Q3" s="10">
        <v>0</v>
      </c>
      <c r="R3" s="10">
        <v>0.65</v>
      </c>
      <c r="S3" s="13">
        <f>+S2+5</f>
        <v>65</v>
      </c>
    </row>
    <row r="4" spans="1:19" x14ac:dyDescent="0.25">
      <c r="A4" t="s">
        <v>86</v>
      </c>
      <c r="B4">
        <f>+B3+0.01</f>
        <v>99.97</v>
      </c>
      <c r="C4">
        <f t="shared" ref="C4:C6" si="0">+C3+0.1</f>
        <v>93.769999999999982</v>
      </c>
      <c r="D4" s="15">
        <v>5</v>
      </c>
      <c r="E4" s="15">
        <v>5</v>
      </c>
      <c r="F4">
        <v>24</v>
      </c>
      <c r="G4">
        <f t="shared" ref="G4:G6" si="1">+G3+0.1</f>
        <v>99.519999999999982</v>
      </c>
      <c r="H4">
        <f t="shared" ref="H4:H6" si="2">+H3+0.1</f>
        <v>29.070000000000004</v>
      </c>
      <c r="I4" s="10">
        <v>1</v>
      </c>
      <c r="J4" s="11">
        <v>99.5</v>
      </c>
      <c r="K4">
        <f t="shared" ref="K4:K6" si="3">+K3+0.1</f>
        <v>29.610000000000003</v>
      </c>
      <c r="L4" s="13">
        <f>+L3-(L3*0.5%)</f>
        <v>1390.89431135</v>
      </c>
      <c r="M4" s="22">
        <f>+M3+(M3*2%)</f>
        <v>1.0707566561347703E-2</v>
      </c>
      <c r="N4" s="12">
        <f t="shared" ref="N4:N6" si="4">+N3+0.02%</f>
        <v>0.98039999999999994</v>
      </c>
      <c r="O4">
        <v>6</v>
      </c>
      <c r="P4" s="10">
        <v>0.15</v>
      </c>
      <c r="Q4" s="10">
        <v>0</v>
      </c>
      <c r="R4" s="10">
        <v>0.7</v>
      </c>
      <c r="S4" s="13">
        <f t="shared" ref="S4:S6" si="5">+S3+10</f>
        <v>75</v>
      </c>
    </row>
    <row r="5" spans="1:19" x14ac:dyDescent="0.25">
      <c r="A5" t="s">
        <v>87</v>
      </c>
      <c r="B5">
        <f>+B4+0.01</f>
        <v>99.98</v>
      </c>
      <c r="C5">
        <f t="shared" si="0"/>
        <v>93.869999999999976</v>
      </c>
      <c r="D5" s="15">
        <v>5</v>
      </c>
      <c r="E5" s="15">
        <v>5</v>
      </c>
      <c r="F5">
        <v>24</v>
      </c>
      <c r="G5">
        <f t="shared" si="1"/>
        <v>99.619999999999976</v>
      </c>
      <c r="H5">
        <f t="shared" si="2"/>
        <v>29.170000000000005</v>
      </c>
      <c r="I5" s="10">
        <v>1</v>
      </c>
      <c r="J5" s="11">
        <f>+J4+0.1</f>
        <v>99.6</v>
      </c>
      <c r="K5">
        <f t="shared" si="3"/>
        <v>29.710000000000004</v>
      </c>
      <c r="L5" s="13">
        <f>+L4-(L4*0.5%)</f>
        <v>1383.93983979325</v>
      </c>
      <c r="M5" s="22">
        <f>+M4+(M4*2%)</f>
        <v>1.0921717892574657E-2</v>
      </c>
      <c r="N5" s="12">
        <f t="shared" si="4"/>
        <v>0.98059999999999992</v>
      </c>
      <c r="O5">
        <v>6</v>
      </c>
      <c r="P5" s="10">
        <v>0.2</v>
      </c>
      <c r="Q5" s="10">
        <v>0</v>
      </c>
      <c r="R5" s="10">
        <v>0.75</v>
      </c>
      <c r="S5" s="13">
        <f t="shared" si="5"/>
        <v>85</v>
      </c>
    </row>
    <row r="6" spans="1:19" x14ac:dyDescent="0.25">
      <c r="A6" t="s">
        <v>88</v>
      </c>
      <c r="B6" s="14">
        <v>100</v>
      </c>
      <c r="C6">
        <f t="shared" si="0"/>
        <v>93.96999999999997</v>
      </c>
      <c r="D6" s="15">
        <v>5</v>
      </c>
      <c r="E6" s="15">
        <v>5</v>
      </c>
      <c r="F6">
        <v>24</v>
      </c>
      <c r="G6">
        <f t="shared" si="1"/>
        <v>99.71999999999997</v>
      </c>
      <c r="H6">
        <f t="shared" si="2"/>
        <v>29.270000000000007</v>
      </c>
      <c r="I6" s="10">
        <v>1</v>
      </c>
      <c r="J6" s="11">
        <f>+J5+0.1</f>
        <v>99.699999999999989</v>
      </c>
      <c r="K6">
        <f t="shared" si="3"/>
        <v>29.810000000000006</v>
      </c>
      <c r="L6" s="13">
        <f>+L5-(L5*0.5%)</f>
        <v>1377.0201405942837</v>
      </c>
      <c r="M6" s="22">
        <f>+M5+(M5*2%)</f>
        <v>1.1140152250426151E-2</v>
      </c>
      <c r="N6" s="12">
        <f t="shared" si="4"/>
        <v>0.98079999999999989</v>
      </c>
      <c r="O6">
        <v>6</v>
      </c>
      <c r="P6" s="10">
        <v>0.25</v>
      </c>
      <c r="Q6" s="10">
        <v>0</v>
      </c>
      <c r="R6" s="10">
        <v>0.8</v>
      </c>
      <c r="S6" s="13">
        <f t="shared" si="5"/>
        <v>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7" sqref="C17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24" customWidth="1"/>
  </cols>
  <sheetData>
    <row r="1" spans="1:3" ht="45.4" customHeight="1" x14ac:dyDescent="0.25">
      <c r="A1" s="1" t="s">
        <v>4</v>
      </c>
      <c r="B1" s="1" t="s">
        <v>5</v>
      </c>
      <c r="C1" s="23" t="s">
        <v>6</v>
      </c>
    </row>
    <row r="2" spans="1:3" x14ac:dyDescent="0.25">
      <c r="A2" t="s">
        <v>62</v>
      </c>
      <c r="B2" t="s">
        <v>63</v>
      </c>
      <c r="C2" s="24">
        <v>75500000</v>
      </c>
    </row>
    <row r="3" spans="1:3" x14ac:dyDescent="0.25">
      <c r="A3" t="s">
        <v>64</v>
      </c>
      <c r="B3" t="s">
        <v>65</v>
      </c>
      <c r="C3" s="24">
        <f>56000000/2</f>
        <v>28000000</v>
      </c>
    </row>
    <row r="4" spans="1:3" x14ac:dyDescent="0.25">
      <c r="A4" t="s">
        <v>64</v>
      </c>
      <c r="B4" t="s">
        <v>66</v>
      </c>
      <c r="C4" s="24">
        <f>(2200000000/2)</f>
        <v>1100000000</v>
      </c>
    </row>
    <row r="5" spans="1:3" x14ac:dyDescent="0.25">
      <c r="A5" t="s">
        <v>64</v>
      </c>
      <c r="B5" t="s">
        <v>67</v>
      </c>
      <c r="C5" s="24">
        <f>56000000/2</f>
        <v>28000000</v>
      </c>
    </row>
    <row r="6" spans="1:3" x14ac:dyDescent="0.25">
      <c r="A6" t="s">
        <v>64</v>
      </c>
      <c r="B6" t="s">
        <v>68</v>
      </c>
      <c r="C6" s="24">
        <f>2200000000/2-100000000</f>
        <v>1000000000</v>
      </c>
    </row>
    <row r="7" spans="1:3" x14ac:dyDescent="0.25">
      <c r="A7" t="s">
        <v>69</v>
      </c>
      <c r="B7" t="s">
        <v>70</v>
      </c>
      <c r="C7" s="24">
        <v>0</v>
      </c>
    </row>
    <row r="8" spans="1:3" x14ac:dyDescent="0.25">
      <c r="A8" t="s">
        <v>69</v>
      </c>
      <c r="B8" t="s">
        <v>71</v>
      </c>
      <c r="C8" s="24">
        <v>200000000</v>
      </c>
    </row>
    <row r="9" spans="1:3" x14ac:dyDescent="0.25">
      <c r="A9" t="s">
        <v>62</v>
      </c>
      <c r="B9" t="s">
        <v>72</v>
      </c>
      <c r="C9" s="24">
        <v>80000000</v>
      </c>
    </row>
    <row r="10" spans="1:3" x14ac:dyDescent="0.25">
      <c r="A10" t="s">
        <v>62</v>
      </c>
      <c r="B10" t="s">
        <v>73</v>
      </c>
      <c r="C10" s="24">
        <v>200000000</v>
      </c>
    </row>
    <row r="11" spans="1:3" x14ac:dyDescent="0.25">
      <c r="A11" t="s">
        <v>64</v>
      </c>
      <c r="B11" t="s">
        <v>74</v>
      </c>
      <c r="C11" s="24">
        <v>100000000</v>
      </c>
    </row>
    <row r="12" spans="1:3" x14ac:dyDescent="0.25">
      <c r="A12" t="s">
        <v>75</v>
      </c>
      <c r="B12" t="s">
        <v>76</v>
      </c>
      <c r="C12" s="24">
        <v>0</v>
      </c>
    </row>
    <row r="13" spans="1:3" x14ac:dyDescent="0.25">
      <c r="A13" t="s">
        <v>75</v>
      </c>
      <c r="B13" t="s">
        <v>77</v>
      </c>
      <c r="C13" s="24">
        <v>0</v>
      </c>
    </row>
    <row r="14" spans="1:3" x14ac:dyDescent="0.25">
      <c r="A14" t="s">
        <v>75</v>
      </c>
      <c r="B14" t="s">
        <v>78</v>
      </c>
      <c r="C14" s="24">
        <v>61000000</v>
      </c>
    </row>
    <row r="15" spans="1:3" x14ac:dyDescent="0.25">
      <c r="A15" t="s">
        <v>75</v>
      </c>
      <c r="B15" t="s">
        <v>79</v>
      </c>
      <c r="C15" s="24">
        <v>0</v>
      </c>
    </row>
    <row r="16" spans="1:3" x14ac:dyDescent="0.25">
      <c r="A16" t="s">
        <v>75</v>
      </c>
      <c r="B16" t="s">
        <v>80</v>
      </c>
      <c r="C16" s="24">
        <v>118000000</v>
      </c>
    </row>
    <row r="17" spans="1:3" x14ac:dyDescent="0.25">
      <c r="A17" t="s">
        <v>75</v>
      </c>
      <c r="B17" t="s">
        <v>81</v>
      </c>
      <c r="C17" s="24">
        <v>30000000</v>
      </c>
    </row>
    <row r="18" spans="1:3" x14ac:dyDescent="0.25">
      <c r="A18" t="s">
        <v>62</v>
      </c>
      <c r="B18" t="s">
        <v>82</v>
      </c>
      <c r="C18" s="24">
        <v>484000000</v>
      </c>
    </row>
    <row r="19" spans="1:3" x14ac:dyDescent="0.25">
      <c r="A19" t="s">
        <v>69</v>
      </c>
      <c r="B19" t="s">
        <v>83</v>
      </c>
      <c r="C19" s="24">
        <v>600000000</v>
      </c>
    </row>
  </sheetData>
  <autoFilter ref="A1:C19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Erika Gonzalez</cp:lastModifiedBy>
  <dcterms:created xsi:type="dcterms:W3CDTF">2020-03-24T17:16:45Z</dcterms:created>
  <dcterms:modified xsi:type="dcterms:W3CDTF">2021-05-27T15:27:57Z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