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PLANEACION 2018\9- SINAS\"/>
    </mc:Choice>
  </mc:AlternateContent>
  <bookViews>
    <workbookView xWindow="0" yWindow="0" windowWidth="24000" windowHeight="9435" tabRatio="619" activeTab="3"/>
  </bookViews>
  <sheets>
    <sheet name="PlantillaTotalUsos" sheetId="5" r:id="rId1"/>
    <sheet name="PlantillaFuentes" sheetId="3" r:id="rId2"/>
    <sheet name="PlantillaMetasLineaBaseAPSB" sheetId="9" r:id="rId3"/>
    <sheet name="PlantillaMetasRecursosAPSB" sheetId="4" r:id="rId4"/>
    <sheet name="Catalogos" sheetId="8" r:id="rId5"/>
  </sheets>
  <externalReferences>
    <externalReference r:id="rId6"/>
  </externalReferences>
  <definedNames>
    <definedName name="Acueducto">#REF!</definedName>
    <definedName name="Alcantarillado">#REF!</definedName>
    <definedName name="Año_comienzo_Plan">[1]Supuestos!#REF!</definedName>
    <definedName name="Aseo">#REF!</definedName>
    <definedName name="Compromisos">PlantillaTotalUsos!$A$2:$A$9</definedName>
    <definedName name="Fuente">#REF!</definedName>
    <definedName name="Indicador">#REF!</definedName>
    <definedName name="Otras">#REF!</definedName>
    <definedName name="Prioridad">#REF!</definedName>
    <definedName name="ResponsableEjecucion">#REF!</definedName>
    <definedName name="Servicio">#REF!</definedName>
    <definedName name="Zona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3" l="1"/>
  <c r="D17" i="3"/>
  <c r="C17" i="3"/>
  <c r="B17" i="3"/>
  <c r="L6" i="9" l="1"/>
  <c r="L5" i="9"/>
  <c r="L4" i="9"/>
  <c r="L2" i="9"/>
  <c r="E12" i="3" l="1"/>
  <c r="D12" i="3"/>
  <c r="C7" i="5"/>
  <c r="B10" i="5"/>
  <c r="E9" i="5" l="1"/>
  <c r="D9" i="5"/>
  <c r="C10" i="5"/>
  <c r="B9" i="5"/>
  <c r="E10" i="5"/>
  <c r="D10" i="5"/>
  <c r="C8" i="5"/>
  <c r="B8" i="5"/>
  <c r="E8" i="5"/>
  <c r="D8" i="5"/>
</calcChain>
</file>

<file path=xl/comments1.xml><?xml version="1.0" encoding="utf-8"?>
<comments xmlns="http://schemas.openxmlformats.org/spreadsheetml/2006/main">
  <authors>
    <author>TEC-OP-OPDAV</author>
  </authors>
  <commentList>
    <comment ref="B2" authorId="0" shapeId="0">
      <text>
        <r>
          <rPr>
            <b/>
            <sz val="9"/>
            <color indexed="81"/>
            <rFont val="Tahoma"/>
            <family val="2"/>
          </rPr>
          <t>me entrego informacion luisa mediante correo</t>
        </r>
      </text>
    </comment>
  </commentList>
</comments>
</file>

<file path=xl/comments2.xml><?xml version="1.0" encoding="utf-8"?>
<comments xmlns="http://schemas.openxmlformats.org/spreadsheetml/2006/main">
  <authors>
    <author>Diego Nicolás Martinez</author>
    <author>TEC-OP-OPDAV</author>
  </authors>
  <commentList>
    <comment ref="B1" authorId="0" shapeId="0">
      <text>
        <r>
          <rPr>
            <b/>
            <sz val="9"/>
            <color indexed="81"/>
            <rFont val="Tahoma"/>
            <family val="2"/>
          </rPr>
          <t>El valor que debe ingresar en la línea base, corresponde a los resultados arrojados por el Censo DANE 2018.</t>
        </r>
      </text>
    </comment>
    <comment ref="C1" authorId="0" shapeId="0">
      <text>
        <r>
          <rPr>
            <b/>
            <sz val="9"/>
            <color indexed="81"/>
            <rFont val="Tahoma"/>
            <family val="2"/>
          </rPr>
          <t>El valor que debe ingresar en la línea base, corresponde a los resultados arrojados por el Censo DANE 2018.</t>
        </r>
      </text>
    </comment>
    <comment ref="G1" authorId="0" shapeId="0">
      <text>
        <r>
          <rPr>
            <b/>
            <sz val="9"/>
            <color indexed="81"/>
            <rFont val="Tahoma"/>
            <family val="2"/>
          </rPr>
          <t>El valor que debe ingresar en la línea base, corresponde a los resultados arrojados por el Censo DANE 2018.</t>
        </r>
      </text>
    </comment>
    <comment ref="H1" authorId="0" shapeId="0">
      <text>
        <r>
          <rPr>
            <b/>
            <sz val="9"/>
            <color indexed="81"/>
            <rFont val="Tahoma"/>
            <family val="2"/>
          </rPr>
          <t>El valor que debe ingresar en la línea base, corresponde a los resultados arrojados por el Censo DANE 2018.</t>
        </r>
      </text>
    </comment>
    <comment ref="J1" authorId="0" shapeId="0">
      <text>
        <r>
          <rPr>
            <b/>
            <sz val="9"/>
            <color indexed="81"/>
            <rFont val="Tahoma"/>
            <family val="2"/>
          </rPr>
          <t>El valor que debe ingresar en la línea base, corresponde a la información cargada en el SUI para la vigencia 2018 del REC.</t>
        </r>
      </text>
    </comment>
    <comment ref="K1" authorId="0" shapeId="0">
      <text>
        <r>
          <rPr>
            <b/>
            <sz val="9"/>
            <color indexed="81"/>
            <rFont val="Tahoma"/>
            <family val="2"/>
          </rPr>
          <t>El valor que debe ingresar en la línea base, corresponde a la información cargada en el SUI para la vigencia 2018 del REC.</t>
        </r>
      </text>
    </comment>
    <comment ref="Q1" authorId="1" shapeId="0">
      <text>
        <r>
          <rPr>
            <b/>
            <sz val="9"/>
            <color indexed="81"/>
            <rFont val="Tahoma"/>
            <family val="2"/>
          </rPr>
          <t>Plan de Obras e Inversiones Regulado por el Prestador</t>
        </r>
      </text>
    </comment>
    <comment ref="R1" authorId="1" shapeId="0">
      <text>
        <r>
          <rPr>
            <b/>
            <sz val="9"/>
            <color indexed="81"/>
            <rFont val="Tahoma"/>
            <family val="2"/>
          </rPr>
          <t>Plan de saneamiento y manejo de vertiminetos</t>
        </r>
      </text>
    </comment>
    <comment ref="S1" authorId="1" shapeId="0">
      <text>
        <r>
          <rPr>
            <b/>
            <sz val="9"/>
            <color indexed="81"/>
            <rFont val="Tahoma"/>
            <family val="2"/>
          </rPr>
          <t>Plan Municipal d Gestión del Riesgo</t>
        </r>
      </text>
    </comment>
    <comment ref="B2" authorId="1" shapeId="0">
      <text>
        <r>
          <rPr>
            <b/>
            <sz val="9"/>
            <color indexed="81"/>
            <rFont val="Tahoma"/>
            <family val="2"/>
          </rPr>
          <t>https://dane.maps.arcgis.com/apps/MapSeries/index.html?appid=2749922ca5f8469db9990986c02b1b93</t>
        </r>
      </text>
    </comment>
    <comment ref="C2" authorId="1" shapeId="0">
      <text>
        <r>
          <rPr>
            <b/>
            <sz val="9"/>
            <color indexed="81"/>
            <rFont val="Tahoma"/>
            <family val="2"/>
          </rPr>
          <t>https://dane.maps.arcgis.com/apps/MapSeries/index.html?appid=2749922ca5f8469db9990986c02b1b93</t>
        </r>
      </text>
    </comment>
    <comment ref="D2" authorId="1" shapeId="0">
      <text>
        <r>
          <rPr>
            <b/>
            <sz val="9"/>
            <color indexed="81"/>
            <rFont val="Tahoma"/>
            <family val="2"/>
          </rPr>
          <t>INFORMACION SACADA DE CERTIFICACION GOBERNACION</t>
        </r>
      </text>
    </comment>
  </commentList>
</comments>
</file>

<file path=xl/comments3.xml><?xml version="1.0" encoding="utf-8"?>
<comments xmlns="http://schemas.openxmlformats.org/spreadsheetml/2006/main">
  <authors>
    <author>TEC-OP-OPDAV</author>
  </authors>
  <commentList>
    <comment ref="B14" authorId="0" shapeId="0">
      <text>
        <r>
          <rPr>
            <b/>
            <sz val="9"/>
            <color indexed="81"/>
            <rFont val="Tahoma"/>
            <family val="2"/>
          </rPr>
          <t>PLAN MUNICIPAL DE GESTION DEL RIESGO</t>
        </r>
      </text>
    </comment>
    <comment ref="B15" authorId="0" shapeId="0">
      <text>
        <r>
          <rPr>
            <b/>
            <sz val="9"/>
            <color indexed="81"/>
            <rFont val="Tahoma"/>
            <family val="2"/>
          </rPr>
          <t>plan de obra e inversioens regulado pro el prestador</t>
        </r>
      </text>
    </comment>
    <comment ref="B16" authorId="0" shapeId="0">
      <text>
        <r>
          <rPr>
            <b/>
            <sz val="9"/>
            <color indexed="81"/>
            <rFont val="Tahoma"/>
            <family val="2"/>
          </rPr>
          <t>PLAN DE GESTION INTEGRAL DE RESIDUSO SOLIDOS</t>
        </r>
      </text>
    </comment>
    <comment ref="B17" authorId="0" shapeId="0">
      <text>
        <r>
          <rPr>
            <b/>
            <sz val="9"/>
            <color indexed="81"/>
            <rFont val="Tahoma"/>
            <family val="2"/>
          </rPr>
          <t>PLAN DE SANEAMINETO Y MANEJO DE VERTIMINETOS</t>
        </r>
      </text>
    </comment>
  </commentList>
</comments>
</file>

<file path=xl/sharedStrings.xml><?xml version="1.0" encoding="utf-8"?>
<sst xmlns="http://schemas.openxmlformats.org/spreadsheetml/2006/main" count="242" uniqueCount="135">
  <si>
    <t>AÑO 1</t>
  </si>
  <si>
    <t>AÑO 2</t>
  </si>
  <si>
    <t>AÑO 3</t>
  </si>
  <si>
    <t>AÑO 4</t>
  </si>
  <si>
    <t>SECTOR</t>
  </si>
  <si>
    <t>INDICADOR</t>
  </si>
  <si>
    <t>RECURSOS A INVERTIR</t>
  </si>
  <si>
    <t>IDSGP_COMPROMISOS_USOS</t>
  </si>
  <si>
    <t>IDSINAS_FUENTES_FINANCIACION</t>
  </si>
  <si>
    <t>IDSINAS_INDICADOR</t>
  </si>
  <si>
    <t>FUENTE DE FINANCIACION 1</t>
  </si>
  <si>
    <t>FUENTE DE FINANCIACION 2</t>
  </si>
  <si>
    <t>FUENTE DE FINANCIACION 3</t>
  </si>
  <si>
    <t>COBERTURA ACUEDUCTO URBANA (%)</t>
  </si>
  <si>
    <t>COBERTURA ACUEDUCTO RURAL (%)</t>
  </si>
  <si>
    <t>CONTINUIDAD URBANA (Horas/dia)</t>
  </si>
  <si>
    <t>COBERTURA ALCANTARILLADO URBANA (%)</t>
  </si>
  <si>
    <t>COBERTURA ALCANTARILLADO RURAL (%)</t>
  </si>
  <si>
    <t>TRATAMIENTO DE AGUAS RESIDUALES URBANA (%)</t>
  </si>
  <si>
    <t>COBERTURA ASEO URBANA (%)</t>
  </si>
  <si>
    <t>COBERTURA ASEO RURAL (%)</t>
  </si>
  <si>
    <t>CALIDAD DEL AGUA URBANA - IRCA (%)</t>
  </si>
  <si>
    <t>CALIDAD DEL AGUA RURAL - IRCA (%)</t>
  </si>
  <si>
    <t>LINEA BASE / PERIODO DE GOBIERNO</t>
  </si>
  <si>
    <t>IDSINAS_LINEA_BASE_PERIODO_GOBIERNO_SGP</t>
  </si>
  <si>
    <t>MICROMEDICION URBANA (%)</t>
  </si>
  <si>
    <t>APROVECHAMIENTO DE RESIDUOS SOLIDOS URBANOS (%)</t>
  </si>
  <si>
    <t>PORCENTAJE EJECUCION PROYECTOS PGIRS (%)</t>
  </si>
  <si>
    <t>PORCENTAJE EJECUCION POIR (%)</t>
  </si>
  <si>
    <t>PORCENTAJE EJECUCION PSMV (%)</t>
  </si>
  <si>
    <t>PORCENTAJE EJECUCION PMGR (%)</t>
  </si>
  <si>
    <t>TONELADAS URBANAS DISPUESTAS SITIO DISPOSICION FINAL</t>
  </si>
  <si>
    <t>INDICE PERDIDAS POR SUSCRIPTOR ZONA URBANA (m3)</t>
  </si>
  <si>
    <t>PROYECCION COMPROMISOS Y USOS</t>
  </si>
  <si>
    <t>FUENTES DE FINANCIACION PARA INVERSION</t>
  </si>
  <si>
    <t>SERVICIO A LA DEUDA</t>
  </si>
  <si>
    <t>PAGO DE SUBSIDIOS A PRESTADORES DE ACUEDUCTO</t>
  </si>
  <si>
    <t>PAGO DE SUBSIDIOS A PRESTADORES DE ALCANTARILLADO</t>
  </si>
  <si>
    <t>PAGO DE SUBSIDIOS A PRESTADORES DE ASEO</t>
  </si>
  <si>
    <t>COMPROMISOS CON EL PDA PARA INVERSION</t>
  </si>
  <si>
    <t>COMPROMISOS PARA INVERSIÓN CON PRESTADORES DE ACUEDUCTO</t>
  </si>
  <si>
    <t>COMPROMISOS PARA INVERSIÓN CON PRESTADORES DE ALCANTARILLADO</t>
  </si>
  <si>
    <t>COMPROMISOS PARA INVERSIÓN CON PRESTADORES DE ASEO</t>
  </si>
  <si>
    <t>COMPROMISOS CON OTRO ESQUEMA DE INVERSIÓN DIFERENTE AL PDA</t>
  </si>
  <si>
    <t>1% DE LOS INGRESOS CORRIENTES (PROTECCIÓN DE CUENCAS)</t>
  </si>
  <si>
    <t>COOPERACIÓN INTERNACIONAL</t>
  </si>
  <si>
    <t>CRÉDITO BANCA MULTILATERAL</t>
  </si>
  <si>
    <t>CRÉDITO PÚBLICO</t>
  </si>
  <si>
    <t>OBRAS POR IMPUESTO</t>
  </si>
  <si>
    <t>PGN</t>
  </si>
  <si>
    <t>PROYECTOS CON EL PDA (PLANES DEPARTAMENTALES PARA EL MANEJO EMPRESARIAL DE LOS SERVICIOS DE AGUA Y SANEAMIENTO)</t>
  </si>
  <si>
    <t>PROYECTOS DE INVERSIÓN CON EL DEPARTAMENTO</t>
  </si>
  <si>
    <t>RECURSOS DEL PROGRAMA DE DESARROLLO CON ENFOQUE TERRITORIAL (PDET)</t>
  </si>
  <si>
    <t>RECURSOS OCAD PAZ</t>
  </si>
  <si>
    <t>RECURSOS PROPIOS</t>
  </si>
  <si>
    <t>REGALÍAS DIRECTAS</t>
  </si>
  <si>
    <t>SGP DE AGUA POTABLE Y SANEAMIENTO BÁSICO</t>
  </si>
  <si>
    <t>SGP PROPÓSITO GENERAL DE LIBRE INVERSIÓN</t>
  </si>
  <si>
    <t>TASA COMPENSADA</t>
  </si>
  <si>
    <t>VALOR DE INVERSIÓN VIA TARIFAS ESTABLECIDO POR EL PRESTADOR PARA ACUEDUCTO</t>
  </si>
  <si>
    <t>VALOR DE INVERSIÓN VIA TARIFAS ESTABLECIDO POR EL PRESTADOR PARA ALCANTARILLADO</t>
  </si>
  <si>
    <t>VALOR DE INVERSIÓN VIA TARIFAS ESTABLECIDO POR EL PRESTADOR PARA ASEO</t>
  </si>
  <si>
    <t>ASEO</t>
  </si>
  <si>
    <t>APROVECHAMIENTO DE RESIDUOS SÓLIDOS URBANOS</t>
  </si>
  <si>
    <t>ACUEDUCTO</t>
  </si>
  <si>
    <t>CALIDAD DEL AGUA RURAL</t>
  </si>
  <si>
    <t>CALIDAD DEL AGUA URBANA</t>
  </si>
  <si>
    <t>COBERTURA ACUEDUCTO RURAL</t>
  </si>
  <si>
    <t>COBERTURA ACUEDUCTO URBANA</t>
  </si>
  <si>
    <t>ALCANTARILLADO</t>
  </si>
  <si>
    <t>COBERTURA ALCANTARILLADO RURAL</t>
  </si>
  <si>
    <t>COBERTURA ALCANTARILLADO URBANA</t>
  </si>
  <si>
    <t>COBERTURA ASEO RURAL</t>
  </si>
  <si>
    <t>COBERTURA ASEO URBANA</t>
  </si>
  <si>
    <t>CONTINUIDAD URBANA</t>
  </si>
  <si>
    <t>ASEGURAMIENTO</t>
  </si>
  <si>
    <t>ÍNDICE DE PÉRDIDAS POR SUSCRIPTOR FACTURADO EN LA ZONA URBANA</t>
  </si>
  <si>
    <t>MICROMEDICIÓN URBANA</t>
  </si>
  <si>
    <t>PORCENTAJE EJECUCIÓN PMGR</t>
  </si>
  <si>
    <t>PORCENTAJE EJECUCIÓN POIR</t>
  </si>
  <si>
    <t>PORCENTAJE EJECUCIÓN PROYECTOS PGIRS</t>
  </si>
  <si>
    <t>PORCENTAJE EJECUCIÓN PSMV</t>
  </si>
  <si>
    <t>TONELADAS URBANAS DISPUESTAS SITIO DE DISPOSICIÓN FINAL ADECUADO</t>
  </si>
  <si>
    <t>TRATAMIENTO DE AGUAS RESIDUALES URBANA</t>
  </si>
  <si>
    <t>LINEA BASE</t>
  </si>
  <si>
    <t>META AÑO 1</t>
  </si>
  <si>
    <t>META AÑO 2</t>
  </si>
  <si>
    <t>META AÑO 3</t>
  </si>
  <si>
    <t>META AÑO 4</t>
  </si>
  <si>
    <t>0,997</t>
  </si>
  <si>
    <t>0,998</t>
  </si>
  <si>
    <t>0,8237</t>
  </si>
  <si>
    <t>0,824</t>
  </si>
  <si>
    <t>0,83</t>
  </si>
  <si>
    <t>0,84</t>
  </si>
  <si>
    <t>0,85</t>
  </si>
  <si>
    <t>0,1072</t>
  </si>
  <si>
    <t>0,0926</t>
  </si>
  <si>
    <t>0,09</t>
  </si>
  <si>
    <t>0,085</t>
  </si>
  <si>
    <t>0,08</t>
  </si>
  <si>
    <t>0,9897</t>
  </si>
  <si>
    <t>0,99</t>
  </si>
  <si>
    <t>0,1004</t>
  </si>
  <si>
    <t>0,11</t>
  </si>
  <si>
    <t>0,12</t>
  </si>
  <si>
    <t>0,13</t>
  </si>
  <si>
    <t>0,15</t>
  </si>
  <si>
    <t>0,90</t>
  </si>
  <si>
    <t>0,92</t>
  </si>
  <si>
    <t>0,955</t>
  </si>
  <si>
    <t>0,96</t>
  </si>
  <si>
    <t>0,97</t>
  </si>
  <si>
    <t>0,9945</t>
  </si>
  <si>
    <t>0,996</t>
  </si>
  <si>
    <t>0,604</t>
  </si>
  <si>
    <t>0,70</t>
  </si>
  <si>
    <t>0,75</t>
  </si>
  <si>
    <t>0,77</t>
  </si>
  <si>
    <t>0,78</t>
  </si>
  <si>
    <t>0,118</t>
  </si>
  <si>
    <t>0,14</t>
  </si>
  <si>
    <t>3,2</t>
  </si>
  <si>
    <t>2,8</t>
  </si>
  <si>
    <t>2,7</t>
  </si>
  <si>
    <t>2,5</t>
  </si>
  <si>
    <t>0,72</t>
  </si>
  <si>
    <t>0,74</t>
  </si>
  <si>
    <t>0,80</t>
  </si>
  <si>
    <t>0,24</t>
  </si>
  <si>
    <t>0,50</t>
  </si>
  <si>
    <t>0,95</t>
  </si>
  <si>
    <t>0,31</t>
  </si>
  <si>
    <t>0,42</t>
  </si>
  <si>
    <t>0,995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</si>
</sst>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4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92CDDC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8C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5" tint="0.399945066682943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 applyAlignment="0"/>
    <xf numFmtId="43" fontId="3" fillId="0" borderId="0" applyFont="0" applyFill="0" applyBorder="0" applyAlignment="0" applyProtection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7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  <xf numFmtId="164" fontId="0" fillId="0" borderId="0" xfId="1" applyNumberFormat="1" applyFont="1"/>
    <xf numFmtId="164" fontId="0" fillId="0" borderId="0" xfId="0" applyNumberFormat="1"/>
    <xf numFmtId="164" fontId="0" fillId="0" borderId="0" xfId="1" applyNumberFormat="1" applyFont="1" applyBorder="1"/>
    <xf numFmtId="0" fontId="0" fillId="0" borderId="0" xfId="0" applyFill="1"/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0" xfId="0" applyFill="1" applyBorder="1" applyAlignment="1">
      <alignment horizontal="center"/>
    </xf>
    <xf numFmtId="164" fontId="0" fillId="0" borderId="0" xfId="1" applyNumberFormat="1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0</xdr:colOff>
      <xdr:row>47</xdr:row>
      <xdr:rowOff>19050</xdr:rowOff>
    </xdr:to>
    <xdr:sp macro="" textlink="">
      <xdr:nvSpPr>
        <xdr:cNvPr id="3079" name="202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HermesDar&#237;o/Downloads/Modelo%20Plan%20Rector%2026042019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Inversiones Acueducto Urbano "/>
      <sheetName val="Inversiones Acueducto Rural"/>
      <sheetName val="Inversiones Alcantarillado Urb"/>
      <sheetName val="InversionesAlcantarillado Rural"/>
      <sheetName val="Inversiones Aseo Urbano"/>
      <sheetName val="Inversiones Aseo Rural"/>
      <sheetName val="Otras Inversiones"/>
      <sheetName val="Fuentes"/>
      <sheetName val="FLUJO FINANCIERO "/>
      <sheetName val="Indicadores"/>
      <sheetName val="CÓDIG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10"/>
  <sheetViews>
    <sheetView zoomScale="90" zoomScaleNormal="90" workbookViewId="0">
      <selection activeCell="A12" sqref="A12:XFD49"/>
    </sheetView>
  </sheetViews>
  <sheetFormatPr baseColWidth="10" defaultColWidth="9.28515625" defaultRowHeight="15" x14ac:dyDescent="0.25"/>
  <cols>
    <col min="1" max="1" width="51.140625" style="6" customWidth="1"/>
    <col min="2" max="2" width="14.85546875" customWidth="1"/>
    <col min="3" max="5" width="15.85546875" customWidth="1"/>
    <col min="6" max="6" width="31.5703125" customWidth="1"/>
    <col min="7" max="7" width="29.7109375" customWidth="1"/>
    <col min="8" max="8" width="28.85546875" customWidth="1"/>
    <col min="9" max="9" width="14.85546875" bestFit="1" customWidth="1"/>
  </cols>
  <sheetData>
    <row r="1" spans="1:9" ht="35.65" customHeight="1" x14ac:dyDescent="0.25">
      <c r="A1" s="1" t="s">
        <v>33</v>
      </c>
      <c r="B1" s="2" t="s">
        <v>0</v>
      </c>
      <c r="C1" s="2" t="s">
        <v>1</v>
      </c>
      <c r="D1" s="2" t="s">
        <v>2</v>
      </c>
      <c r="E1" s="2" t="s">
        <v>3</v>
      </c>
      <c r="F1" s="3" t="s">
        <v>10</v>
      </c>
      <c r="G1" s="3" t="s">
        <v>11</v>
      </c>
      <c r="H1" s="3" t="s">
        <v>12</v>
      </c>
    </row>
    <row r="2" spans="1:9" x14ac:dyDescent="0.25">
      <c r="A2" t="s">
        <v>35</v>
      </c>
      <c r="B2" s="11">
        <v>732122557</v>
      </c>
      <c r="C2" s="11">
        <v>702620867</v>
      </c>
      <c r="D2" s="11">
        <v>673119177</v>
      </c>
      <c r="E2" s="11">
        <v>643617486</v>
      </c>
      <c r="F2" t="s">
        <v>54</v>
      </c>
    </row>
    <row r="3" spans="1:9" x14ac:dyDescent="0.25">
      <c r="A3" t="s">
        <v>36</v>
      </c>
      <c r="B3" s="11">
        <v>309836407</v>
      </c>
      <c r="C3" s="11">
        <v>309836407</v>
      </c>
      <c r="D3" s="11">
        <v>379217866</v>
      </c>
      <c r="E3" s="11">
        <v>412627805</v>
      </c>
      <c r="F3" t="s">
        <v>54</v>
      </c>
      <c r="G3" t="s">
        <v>56</v>
      </c>
      <c r="I3" s="12"/>
    </row>
    <row r="4" spans="1:9" x14ac:dyDescent="0.25">
      <c r="A4" t="s">
        <v>37</v>
      </c>
      <c r="B4" s="11">
        <v>139926119</v>
      </c>
      <c r="C4" s="11">
        <v>139926119</v>
      </c>
      <c r="D4" s="11">
        <v>171259681</v>
      </c>
      <c r="E4" s="11">
        <v>186348041</v>
      </c>
      <c r="F4" t="s">
        <v>54</v>
      </c>
      <c r="G4" t="s">
        <v>56</v>
      </c>
    </row>
    <row r="5" spans="1:9" x14ac:dyDescent="0.25">
      <c r="A5" t="s">
        <v>38</v>
      </c>
      <c r="B5" s="11">
        <v>49973614</v>
      </c>
      <c r="C5">
        <v>49973614</v>
      </c>
      <c r="D5">
        <v>61164172</v>
      </c>
      <c r="E5" s="11">
        <v>66552872</v>
      </c>
      <c r="F5" t="s">
        <v>54</v>
      </c>
      <c r="G5" t="s">
        <v>56</v>
      </c>
    </row>
    <row r="6" spans="1:9" x14ac:dyDescent="0.25">
      <c r="A6" t="s">
        <v>39</v>
      </c>
      <c r="B6">
        <v>0</v>
      </c>
      <c r="C6">
        <v>0</v>
      </c>
      <c r="D6">
        <v>0</v>
      </c>
      <c r="E6">
        <v>0</v>
      </c>
      <c r="F6" t="s">
        <v>56</v>
      </c>
    </row>
    <row r="7" spans="1:9" x14ac:dyDescent="0.25">
      <c r="A7" t="s">
        <v>40</v>
      </c>
      <c r="B7" s="19">
        <v>444750000</v>
      </c>
      <c r="C7" s="11">
        <f>299407247+275000000</f>
        <v>574407247</v>
      </c>
      <c r="D7" s="11">
        <v>475000000</v>
      </c>
      <c r="E7" s="11">
        <v>475000000</v>
      </c>
      <c r="F7" t="s">
        <v>54</v>
      </c>
      <c r="G7" t="s">
        <v>56</v>
      </c>
    </row>
    <row r="8" spans="1:9" x14ac:dyDescent="0.25">
      <c r="A8" t="s">
        <v>41</v>
      </c>
      <c r="B8" s="11">
        <f>499407247+75000000+75000000</f>
        <v>649407247</v>
      </c>
      <c r="C8" s="11">
        <f>200000000+169750000+75000000+75000000</f>
        <v>519750000</v>
      </c>
      <c r="D8" s="11">
        <f>200000000+332324350</f>
        <v>532324350</v>
      </c>
      <c r="E8" s="11">
        <f>200000000+332324350</f>
        <v>532324350</v>
      </c>
      <c r="F8" t="s">
        <v>54</v>
      </c>
      <c r="G8" t="s">
        <v>56</v>
      </c>
    </row>
    <row r="9" spans="1:9" x14ac:dyDescent="0.25">
      <c r="A9" t="s">
        <v>42</v>
      </c>
      <c r="B9" s="11">
        <f>75000000+75000000+51513859</f>
        <v>201513859</v>
      </c>
      <c r="C9" s="11">
        <v>166513859</v>
      </c>
      <c r="D9" s="11">
        <f>170000000+30000000+21513859</f>
        <v>221513859</v>
      </c>
      <c r="E9" s="11">
        <f>170000000+30000000+21513859</f>
        <v>221513859</v>
      </c>
      <c r="F9" t="s">
        <v>54</v>
      </c>
    </row>
    <row r="10" spans="1:9" x14ac:dyDescent="0.25">
      <c r="A10" t="s">
        <v>43</v>
      </c>
      <c r="B10" s="11">
        <f>37500000+150000000+45000000</f>
        <v>232500000</v>
      </c>
      <c r="C10" s="11">
        <f>30000000+7500000+150000000+45000000+30000000</f>
        <v>262500000</v>
      </c>
      <c r="D10" s="11">
        <f>30000000+150000000+45000000</f>
        <v>225000000</v>
      </c>
      <c r="E10" s="11">
        <f>30000000+150000000+45000000</f>
        <v>225000000</v>
      </c>
      <c r="F10" t="s">
        <v>54</v>
      </c>
    </row>
  </sheetData>
  <pageMargins left="0.7" right="0.7" top="0.75" bottom="0.75" header="0.3" footer="0.3"/>
  <pageSetup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>
          <x14:formula1>
            <xm:f>Catalogos!$D$2:$D$19</xm:f>
          </x14:formula1>
          <xm:sqref>F2:H10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zoomScale="90" zoomScaleNormal="90" workbookViewId="0">
      <selection activeCell="E23" sqref="E23"/>
    </sheetView>
  </sheetViews>
  <sheetFormatPr baseColWidth="10" defaultColWidth="9.28515625" defaultRowHeight="15" x14ac:dyDescent="0.25"/>
  <cols>
    <col min="1" max="1" width="94.28515625" style="6" customWidth="1"/>
    <col min="2" max="2" width="18" customWidth="1"/>
    <col min="3" max="3" width="16.5703125" customWidth="1"/>
    <col min="4" max="4" width="16.28515625" customWidth="1"/>
    <col min="5" max="5" width="15.7109375" customWidth="1"/>
  </cols>
  <sheetData>
    <row r="1" spans="1:5" ht="42.4" customHeight="1" x14ac:dyDescent="0.25">
      <c r="A1" s="1" t="s">
        <v>34</v>
      </c>
      <c r="B1" s="2" t="s">
        <v>0</v>
      </c>
      <c r="C1" s="2" t="s">
        <v>1</v>
      </c>
      <c r="D1" s="2" t="s">
        <v>2</v>
      </c>
      <c r="E1" s="2" t="s">
        <v>3</v>
      </c>
    </row>
    <row r="2" spans="1:5" x14ac:dyDescent="0.25">
      <c r="A2" t="s">
        <v>44</v>
      </c>
      <c r="B2">
        <v>0</v>
      </c>
      <c r="C2">
        <v>0</v>
      </c>
      <c r="D2">
        <v>0</v>
      </c>
      <c r="E2">
        <v>0</v>
      </c>
    </row>
    <row r="3" spans="1:5" x14ac:dyDescent="0.25">
      <c r="A3" t="s">
        <v>45</v>
      </c>
      <c r="B3">
        <v>0</v>
      </c>
      <c r="C3">
        <v>0</v>
      </c>
      <c r="D3">
        <v>0</v>
      </c>
      <c r="E3">
        <v>0</v>
      </c>
    </row>
    <row r="4" spans="1:5" x14ac:dyDescent="0.25">
      <c r="A4" t="s">
        <v>46</v>
      </c>
      <c r="B4">
        <v>0</v>
      </c>
      <c r="C4">
        <v>0</v>
      </c>
      <c r="D4">
        <v>0</v>
      </c>
      <c r="E4">
        <v>0</v>
      </c>
    </row>
    <row r="5" spans="1:5" x14ac:dyDescent="0.25">
      <c r="A5" t="s">
        <v>47</v>
      </c>
      <c r="B5">
        <v>0</v>
      </c>
      <c r="C5">
        <v>0</v>
      </c>
      <c r="D5">
        <v>0</v>
      </c>
      <c r="E5">
        <v>0</v>
      </c>
    </row>
    <row r="6" spans="1:5" x14ac:dyDescent="0.25">
      <c r="A6" t="s">
        <v>48</v>
      </c>
      <c r="B6">
        <v>0</v>
      </c>
      <c r="C6">
        <v>0</v>
      </c>
      <c r="D6">
        <v>0</v>
      </c>
      <c r="E6">
        <v>0</v>
      </c>
    </row>
    <row r="7" spans="1:5" x14ac:dyDescent="0.25">
      <c r="A7" t="s">
        <v>49</v>
      </c>
      <c r="B7">
        <v>0</v>
      </c>
      <c r="C7">
        <v>0</v>
      </c>
      <c r="D7">
        <v>0</v>
      </c>
      <c r="E7">
        <v>0</v>
      </c>
    </row>
    <row r="8" spans="1:5" x14ac:dyDescent="0.25">
      <c r="A8" t="s">
        <v>50</v>
      </c>
      <c r="B8">
        <v>0</v>
      </c>
      <c r="C8">
        <v>0</v>
      </c>
      <c r="D8">
        <v>0</v>
      </c>
      <c r="E8">
        <v>0</v>
      </c>
    </row>
    <row r="9" spans="1:5" x14ac:dyDescent="0.25">
      <c r="A9" t="s">
        <v>51</v>
      </c>
      <c r="B9">
        <v>0</v>
      </c>
      <c r="C9">
        <v>0</v>
      </c>
      <c r="D9">
        <v>0</v>
      </c>
      <c r="E9">
        <v>0</v>
      </c>
    </row>
    <row r="10" spans="1:5" x14ac:dyDescent="0.25">
      <c r="A10" t="s">
        <v>52</v>
      </c>
      <c r="B10">
        <v>0</v>
      </c>
      <c r="C10">
        <v>0</v>
      </c>
      <c r="D10">
        <v>0</v>
      </c>
      <c r="E10">
        <v>0</v>
      </c>
    </row>
    <row r="11" spans="1:5" x14ac:dyDescent="0.25">
      <c r="A11" t="s">
        <v>53</v>
      </c>
      <c r="B11">
        <v>0</v>
      </c>
      <c r="C11">
        <v>0</v>
      </c>
      <c r="D11">
        <v>0</v>
      </c>
      <c r="E11">
        <v>0</v>
      </c>
    </row>
    <row r="12" spans="1:5" x14ac:dyDescent="0.25">
      <c r="A12" t="s">
        <v>54</v>
      </c>
      <c r="B12" s="13">
        <v>659013859</v>
      </c>
      <c r="C12" s="13">
        <v>654013859</v>
      </c>
      <c r="D12" s="13">
        <f>677364205-15000000</f>
        <v>662364205</v>
      </c>
      <c r="E12" s="13">
        <f>696173310-15000000</f>
        <v>681173310</v>
      </c>
    </row>
    <row r="13" spans="1:5" x14ac:dyDescent="0.25">
      <c r="A13" t="s">
        <v>55</v>
      </c>
      <c r="B13">
        <v>0</v>
      </c>
      <c r="C13">
        <v>0</v>
      </c>
      <c r="D13">
        <v>0</v>
      </c>
      <c r="E13">
        <v>0</v>
      </c>
    </row>
    <row r="14" spans="1:5" x14ac:dyDescent="0.25">
      <c r="A14" t="s">
        <v>56</v>
      </c>
      <c r="B14" s="13">
        <v>1259974638</v>
      </c>
      <c r="C14" s="13">
        <v>1259974638</v>
      </c>
      <c r="D14" s="13">
        <v>1291474004</v>
      </c>
      <c r="E14" s="13">
        <v>1323760854</v>
      </c>
    </row>
    <row r="15" spans="1:5" x14ac:dyDescent="0.25">
      <c r="A15" t="s">
        <v>57</v>
      </c>
      <c r="B15">
        <v>0</v>
      </c>
      <c r="C15">
        <v>0</v>
      </c>
      <c r="D15">
        <v>0</v>
      </c>
      <c r="E15">
        <v>0</v>
      </c>
    </row>
    <row r="16" spans="1:5" x14ac:dyDescent="0.25">
      <c r="A16" t="s">
        <v>58</v>
      </c>
      <c r="B16">
        <v>0</v>
      </c>
      <c r="C16">
        <v>0</v>
      </c>
      <c r="D16">
        <v>0</v>
      </c>
      <c r="E16">
        <v>0</v>
      </c>
    </row>
    <row r="17" spans="1:5" x14ac:dyDescent="0.25">
      <c r="A17" t="s">
        <v>59</v>
      </c>
      <c r="B17" s="13">
        <f>108918750+345908064</f>
        <v>454826814</v>
      </c>
      <c r="C17" s="13">
        <f>108918750+370905972</f>
        <v>479824722</v>
      </c>
      <c r="D17" s="13">
        <f>111641719+593045968</f>
        <v>704687687</v>
      </c>
      <c r="E17" s="13">
        <f>114432762+364131559</f>
        <v>478564321</v>
      </c>
    </row>
    <row r="18" spans="1:5" x14ac:dyDescent="0.25">
      <c r="A18" t="s">
        <v>60</v>
      </c>
      <c r="B18" s="13">
        <v>511611960</v>
      </c>
      <c r="C18" s="13">
        <v>477307517</v>
      </c>
      <c r="D18" s="13">
        <v>538841772</v>
      </c>
      <c r="E18" s="13">
        <v>538841772</v>
      </c>
    </row>
    <row r="19" spans="1:5" x14ac:dyDescent="0.25">
      <c r="A19" t="s">
        <v>61</v>
      </c>
      <c r="B19">
        <v>0</v>
      </c>
      <c r="C19">
        <v>0</v>
      </c>
      <c r="D19">
        <v>0</v>
      </c>
      <c r="E19">
        <v>0</v>
      </c>
    </row>
  </sheetData>
  <pageMargins left="0.70866141732283472" right="0.70866141732283472" top="0.74803149606299213" bottom="0.74803149606299213" header="0.31496062992125984" footer="0.31496062992125984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6"/>
  <sheetViews>
    <sheetView topLeftCell="D1" zoomScale="90" zoomScaleNormal="90" workbookViewId="0">
      <selection activeCell="J9" sqref="J9"/>
    </sheetView>
  </sheetViews>
  <sheetFormatPr baseColWidth="10" defaultColWidth="9.140625" defaultRowHeight="15" x14ac:dyDescent="0.25"/>
  <cols>
    <col min="1" max="1" width="15.140625" customWidth="1"/>
    <col min="2" max="2" width="16.5703125" customWidth="1"/>
    <col min="3" max="3" width="17.140625" customWidth="1"/>
    <col min="4" max="4" width="16.140625" customWidth="1"/>
    <col min="5" max="5" width="17.7109375" customWidth="1"/>
    <col min="6" max="6" width="14.7109375" customWidth="1"/>
    <col min="7" max="8" width="17" customWidth="1"/>
    <col min="9" max="9" width="18.28515625" customWidth="1"/>
    <col min="10" max="10" width="13.85546875" customWidth="1"/>
    <col min="11" max="11" width="12" customWidth="1"/>
    <col min="12" max="12" width="21.5703125" customWidth="1"/>
    <col min="13" max="13" width="21" customWidth="1"/>
    <col min="14" max="14" width="16.5703125" customWidth="1"/>
    <col min="15" max="15" width="21.140625" customWidth="1"/>
    <col min="16" max="16" width="15.85546875" customWidth="1"/>
    <col min="17" max="17" width="13.85546875" customWidth="1"/>
    <col min="18" max="18" width="14.85546875" customWidth="1"/>
    <col min="19" max="19" width="15.140625" customWidth="1"/>
  </cols>
  <sheetData>
    <row r="1" spans="1:19" ht="60.75" customHeight="1" x14ac:dyDescent="0.25">
      <c r="A1" s="1" t="s">
        <v>23</v>
      </c>
      <c r="B1" s="7" t="s">
        <v>13</v>
      </c>
      <c r="C1" s="7" t="s">
        <v>14</v>
      </c>
      <c r="D1" s="7" t="s">
        <v>21</v>
      </c>
      <c r="E1" s="7" t="s">
        <v>22</v>
      </c>
      <c r="F1" s="7" t="s">
        <v>15</v>
      </c>
      <c r="G1" s="8" t="s">
        <v>16</v>
      </c>
      <c r="H1" s="8" t="s">
        <v>17</v>
      </c>
      <c r="I1" s="8" t="s">
        <v>18</v>
      </c>
      <c r="J1" s="9" t="s">
        <v>19</v>
      </c>
      <c r="K1" s="9" t="s">
        <v>20</v>
      </c>
      <c r="L1" s="9" t="s">
        <v>31</v>
      </c>
      <c r="M1" s="9" t="s">
        <v>26</v>
      </c>
      <c r="N1" s="10" t="s">
        <v>25</v>
      </c>
      <c r="O1" s="10" t="s">
        <v>32</v>
      </c>
      <c r="P1" s="10" t="s">
        <v>27</v>
      </c>
      <c r="Q1" s="10" t="s">
        <v>28</v>
      </c>
      <c r="R1" s="10" t="s">
        <v>29</v>
      </c>
      <c r="S1" s="10" t="s">
        <v>30</v>
      </c>
    </row>
    <row r="2" spans="1:19" x14ac:dyDescent="0.25">
      <c r="A2" t="s">
        <v>84</v>
      </c>
      <c r="B2" s="15" t="s">
        <v>89</v>
      </c>
      <c r="C2" s="15" t="s">
        <v>91</v>
      </c>
      <c r="D2" s="15">
        <v>0</v>
      </c>
      <c r="E2" s="15" t="s">
        <v>96</v>
      </c>
      <c r="F2" s="15">
        <v>24</v>
      </c>
      <c r="G2" s="15" t="s">
        <v>101</v>
      </c>
      <c r="H2" s="15" t="s">
        <v>103</v>
      </c>
      <c r="I2" s="15" t="s">
        <v>108</v>
      </c>
      <c r="J2" s="15" t="s">
        <v>113</v>
      </c>
      <c r="K2" t="s">
        <v>115</v>
      </c>
      <c r="L2" s="15">
        <f>791*12</f>
        <v>9492</v>
      </c>
      <c r="M2" s="15" t="s">
        <v>120</v>
      </c>
      <c r="N2" s="15">
        <v>1</v>
      </c>
      <c r="O2" s="17" t="s">
        <v>122</v>
      </c>
      <c r="P2" s="15" t="s">
        <v>116</v>
      </c>
      <c r="Q2" s="15">
        <v>0</v>
      </c>
      <c r="R2" s="15" t="s">
        <v>116</v>
      </c>
      <c r="S2" s="15" t="s">
        <v>107</v>
      </c>
    </row>
    <row r="3" spans="1:19" x14ac:dyDescent="0.25">
      <c r="A3" t="s">
        <v>85</v>
      </c>
      <c r="B3" s="15" t="s">
        <v>89</v>
      </c>
      <c r="C3" s="16" t="s">
        <v>92</v>
      </c>
      <c r="D3" s="15">
        <v>0</v>
      </c>
      <c r="E3" s="15" t="s">
        <v>97</v>
      </c>
      <c r="F3" s="15">
        <v>24</v>
      </c>
      <c r="G3" s="15" t="s">
        <v>102</v>
      </c>
      <c r="H3" s="15" t="s">
        <v>104</v>
      </c>
      <c r="I3" s="15" t="s">
        <v>109</v>
      </c>
      <c r="J3" s="15" t="s">
        <v>134</v>
      </c>
      <c r="K3" t="s">
        <v>116</v>
      </c>
      <c r="L3" s="15">
        <v>8722</v>
      </c>
      <c r="M3" s="15" t="s">
        <v>120</v>
      </c>
      <c r="N3" s="15">
        <v>1</v>
      </c>
      <c r="O3" s="15">
        <v>3</v>
      </c>
      <c r="P3" s="15" t="s">
        <v>126</v>
      </c>
      <c r="Q3" s="15" t="s">
        <v>129</v>
      </c>
      <c r="R3" s="15" t="s">
        <v>117</v>
      </c>
      <c r="S3" s="15" t="s">
        <v>132</v>
      </c>
    </row>
    <row r="4" spans="1:19" x14ac:dyDescent="0.25">
      <c r="A4" t="s">
        <v>86</v>
      </c>
      <c r="B4" s="15" t="s">
        <v>89</v>
      </c>
      <c r="C4" s="16" t="s">
        <v>93</v>
      </c>
      <c r="D4" s="15">
        <v>0</v>
      </c>
      <c r="E4" s="17" t="s">
        <v>98</v>
      </c>
      <c r="F4" s="15">
        <v>24</v>
      </c>
      <c r="G4" s="15" t="s">
        <v>102</v>
      </c>
      <c r="H4" s="15" t="s">
        <v>105</v>
      </c>
      <c r="I4" s="15" t="s">
        <v>110</v>
      </c>
      <c r="J4" s="15" t="s">
        <v>114</v>
      </c>
      <c r="K4" t="s">
        <v>117</v>
      </c>
      <c r="L4" s="15">
        <f>710*12</f>
        <v>8520</v>
      </c>
      <c r="M4" s="15" t="s">
        <v>106</v>
      </c>
      <c r="N4" s="15">
        <v>1</v>
      </c>
      <c r="O4" s="15" t="s">
        <v>123</v>
      </c>
      <c r="P4" s="15" t="s">
        <v>127</v>
      </c>
      <c r="Q4" s="15" t="s">
        <v>130</v>
      </c>
      <c r="R4" s="15" t="s">
        <v>95</v>
      </c>
      <c r="S4" s="15" t="s">
        <v>133</v>
      </c>
    </row>
    <row r="5" spans="1:19" x14ac:dyDescent="0.25">
      <c r="A5" t="s">
        <v>87</v>
      </c>
      <c r="B5" s="15" t="s">
        <v>90</v>
      </c>
      <c r="C5" s="16" t="s">
        <v>94</v>
      </c>
      <c r="D5" s="15">
        <v>0</v>
      </c>
      <c r="E5" s="17" t="s">
        <v>99</v>
      </c>
      <c r="F5" s="15">
        <v>24</v>
      </c>
      <c r="G5" s="15" t="s">
        <v>102</v>
      </c>
      <c r="H5" s="15" t="s">
        <v>106</v>
      </c>
      <c r="I5" s="18" t="s">
        <v>111</v>
      </c>
      <c r="J5" s="15" t="s">
        <v>89</v>
      </c>
      <c r="K5" t="s">
        <v>118</v>
      </c>
      <c r="L5" s="15">
        <f>705*12</f>
        <v>8460</v>
      </c>
      <c r="M5" s="15" t="s">
        <v>121</v>
      </c>
      <c r="N5" s="15">
        <v>1</v>
      </c>
      <c r="O5" s="15" t="s">
        <v>124</v>
      </c>
      <c r="P5" s="15" t="s">
        <v>128</v>
      </c>
      <c r="Q5" s="15" t="s">
        <v>117</v>
      </c>
      <c r="R5" s="15" t="s">
        <v>108</v>
      </c>
      <c r="S5" s="15" t="s">
        <v>116</v>
      </c>
    </row>
    <row r="6" spans="1:19" x14ac:dyDescent="0.25">
      <c r="A6" t="s">
        <v>88</v>
      </c>
      <c r="B6" s="15" t="s">
        <v>90</v>
      </c>
      <c r="C6" s="16" t="s">
        <v>95</v>
      </c>
      <c r="D6" s="15">
        <v>0</v>
      </c>
      <c r="E6" s="17" t="s">
        <v>100</v>
      </c>
      <c r="F6" s="15">
        <v>24</v>
      </c>
      <c r="G6" s="15" t="s">
        <v>102</v>
      </c>
      <c r="H6" s="15" t="s">
        <v>107</v>
      </c>
      <c r="I6" s="18" t="s">
        <v>112</v>
      </c>
      <c r="J6" s="15" t="s">
        <v>90</v>
      </c>
      <c r="K6" t="s">
        <v>119</v>
      </c>
      <c r="L6" s="15">
        <f>700*12</f>
        <v>8400</v>
      </c>
      <c r="M6" s="15" t="s">
        <v>107</v>
      </c>
      <c r="N6" s="15">
        <v>1</v>
      </c>
      <c r="O6" s="15" t="s">
        <v>125</v>
      </c>
      <c r="P6" s="15" t="s">
        <v>108</v>
      </c>
      <c r="Q6" s="15">
        <v>1</v>
      </c>
      <c r="R6" s="15" t="s">
        <v>131</v>
      </c>
      <c r="S6" s="15" t="s">
        <v>131</v>
      </c>
    </row>
  </sheetData>
  <pageMargins left="0.7" right="0.7" top="0.75" bottom="0.75" header="0.3" footer="0.3"/>
  <pageSetup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19"/>
  <sheetViews>
    <sheetView tabSelected="1" topLeftCell="A17" zoomScale="90" zoomScaleNormal="90" workbookViewId="0">
      <selection activeCell="B27" sqref="B27"/>
    </sheetView>
  </sheetViews>
  <sheetFormatPr baseColWidth="10" defaultColWidth="9.28515625" defaultRowHeight="15" x14ac:dyDescent="0.25"/>
  <cols>
    <col min="1" max="1" width="23.140625" style="6" customWidth="1"/>
    <col min="2" max="2" width="65.28515625" style="6" customWidth="1"/>
    <col min="3" max="3" width="21.28515625" customWidth="1"/>
    <col min="4" max="4" width="4.5703125" customWidth="1"/>
  </cols>
  <sheetData>
    <row r="1" spans="1:3" ht="45.4" customHeight="1" x14ac:dyDescent="0.25">
      <c r="A1" s="1" t="s">
        <v>4</v>
      </c>
      <c r="B1" s="1" t="s">
        <v>5</v>
      </c>
      <c r="C1" s="4" t="s">
        <v>6</v>
      </c>
    </row>
    <row r="2" spans="1:3" x14ac:dyDescent="0.25">
      <c r="A2" t="s">
        <v>62</v>
      </c>
      <c r="B2" t="s">
        <v>63</v>
      </c>
      <c r="C2" s="11">
        <v>150000000</v>
      </c>
    </row>
    <row r="3" spans="1:3" x14ac:dyDescent="0.25">
      <c r="A3" t="s">
        <v>64</v>
      </c>
      <c r="B3" t="s">
        <v>65</v>
      </c>
      <c r="C3" s="11">
        <v>667900000</v>
      </c>
    </row>
    <row r="4" spans="1:3" x14ac:dyDescent="0.25">
      <c r="A4" t="s">
        <v>64</v>
      </c>
      <c r="B4" t="s">
        <v>66</v>
      </c>
      <c r="C4" s="11">
        <v>7500000</v>
      </c>
    </row>
    <row r="5" spans="1:3" x14ac:dyDescent="0.25">
      <c r="A5" t="s">
        <v>64</v>
      </c>
      <c r="B5" s="14" t="s">
        <v>67</v>
      </c>
      <c r="C5" s="11">
        <v>1001850000</v>
      </c>
    </row>
    <row r="6" spans="1:3" x14ac:dyDescent="0.25">
      <c r="A6" t="s">
        <v>64</v>
      </c>
      <c r="B6" s="14" t="s">
        <v>68</v>
      </c>
      <c r="C6" s="11">
        <v>299407247</v>
      </c>
    </row>
    <row r="7" spans="1:3" x14ac:dyDescent="0.25">
      <c r="A7" t="s">
        <v>69</v>
      </c>
      <c r="B7" s="14" t="s">
        <v>70</v>
      </c>
      <c r="C7" s="11">
        <v>780000000</v>
      </c>
    </row>
    <row r="8" spans="1:3" x14ac:dyDescent="0.25">
      <c r="A8" t="s">
        <v>69</v>
      </c>
      <c r="B8" s="14" t="s">
        <v>71</v>
      </c>
      <c r="C8" s="11">
        <v>1099407247</v>
      </c>
    </row>
    <row r="9" spans="1:3" x14ac:dyDescent="0.25">
      <c r="A9" t="s">
        <v>62</v>
      </c>
      <c r="B9" s="14" t="s">
        <v>72</v>
      </c>
      <c r="C9" s="12">
        <v>165000000</v>
      </c>
    </row>
    <row r="10" spans="1:3" x14ac:dyDescent="0.25">
      <c r="A10" t="s">
        <v>62</v>
      </c>
      <c r="B10" s="14" t="s">
        <v>73</v>
      </c>
      <c r="C10" s="12">
        <v>45000000</v>
      </c>
    </row>
    <row r="11" spans="1:3" x14ac:dyDescent="0.25">
      <c r="A11" t="s">
        <v>64</v>
      </c>
      <c r="B11" t="s">
        <v>74</v>
      </c>
      <c r="C11" s="12">
        <v>0</v>
      </c>
    </row>
    <row r="12" spans="1:3" x14ac:dyDescent="0.25">
      <c r="A12" t="s">
        <v>75</v>
      </c>
      <c r="B12" t="s">
        <v>76</v>
      </c>
      <c r="C12" s="12">
        <v>127750000</v>
      </c>
    </row>
    <row r="13" spans="1:3" x14ac:dyDescent="0.25">
      <c r="A13" t="s">
        <v>75</v>
      </c>
      <c r="B13" t="s">
        <v>77</v>
      </c>
      <c r="C13" s="12">
        <v>0</v>
      </c>
    </row>
    <row r="14" spans="1:3" x14ac:dyDescent="0.25">
      <c r="A14" t="s">
        <v>75</v>
      </c>
      <c r="B14" t="s">
        <v>78</v>
      </c>
      <c r="C14" s="12">
        <v>0</v>
      </c>
    </row>
    <row r="15" spans="1:3" x14ac:dyDescent="0.25">
      <c r="A15" t="s">
        <v>75</v>
      </c>
      <c r="B15" t="s">
        <v>79</v>
      </c>
      <c r="C15" s="12">
        <v>0</v>
      </c>
    </row>
    <row r="16" spans="1:3" x14ac:dyDescent="0.25">
      <c r="A16" t="s">
        <v>75</v>
      </c>
      <c r="B16" t="s">
        <v>80</v>
      </c>
      <c r="C16" s="12">
        <v>481055436</v>
      </c>
    </row>
    <row r="17" spans="1:3" x14ac:dyDescent="0.25">
      <c r="A17" t="s">
        <v>75</v>
      </c>
      <c r="B17" t="s">
        <v>81</v>
      </c>
      <c r="C17" s="12">
        <v>964648700</v>
      </c>
    </row>
    <row r="18" spans="1:3" x14ac:dyDescent="0.25">
      <c r="A18" t="s">
        <v>62</v>
      </c>
      <c r="B18" t="s">
        <v>82</v>
      </c>
      <c r="C18" s="12">
        <v>0</v>
      </c>
    </row>
    <row r="19" spans="1:3" x14ac:dyDescent="0.25">
      <c r="A19" t="s">
        <v>69</v>
      </c>
      <c r="B19" t="s">
        <v>83</v>
      </c>
      <c r="C19" s="12">
        <v>169750000</v>
      </c>
    </row>
  </sheetData>
  <pageMargins left="0.7" right="0.7" top="0.75" bottom="0.75" header="0.3" footer="0.3"/>
  <pageSetup fitToHeight="0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zoomScale="90" zoomScaleNormal="90" workbookViewId="0">
      <selection activeCell="A14" sqref="A14"/>
    </sheetView>
  </sheetViews>
  <sheetFormatPr baseColWidth="10" defaultColWidth="9.140625" defaultRowHeight="15" x14ac:dyDescent="0.25"/>
  <cols>
    <col min="1" max="1" width="20.7109375" customWidth="1"/>
    <col min="2" max="2" width="22.85546875" customWidth="1"/>
    <col min="3" max="3" width="16.7109375" customWidth="1"/>
    <col min="4" max="4" width="26.7109375" customWidth="1"/>
    <col min="5" max="5" width="18.7109375" customWidth="1"/>
    <col min="6" max="6" width="18.85546875" customWidth="1"/>
    <col min="7" max="7" width="21.28515625" customWidth="1"/>
    <col min="8" max="8" width="22.28515625" customWidth="1"/>
  </cols>
  <sheetData>
    <row r="1" spans="1:8" ht="43.15" customHeight="1" x14ac:dyDescent="0.25">
      <c r="A1" s="5" t="s">
        <v>7</v>
      </c>
      <c r="B1" s="5" t="s">
        <v>33</v>
      </c>
      <c r="C1" s="5" t="s">
        <v>8</v>
      </c>
      <c r="D1" s="5" t="s">
        <v>34</v>
      </c>
      <c r="E1" s="5" t="s">
        <v>9</v>
      </c>
      <c r="F1" s="5" t="s">
        <v>5</v>
      </c>
      <c r="G1" s="5" t="s">
        <v>24</v>
      </c>
      <c r="H1" s="5" t="s">
        <v>23</v>
      </c>
    </row>
    <row r="2" spans="1:8" x14ac:dyDescent="0.25">
      <c r="A2">
        <v>5805</v>
      </c>
      <c r="B2" t="s">
        <v>35</v>
      </c>
      <c r="C2">
        <v>5798</v>
      </c>
      <c r="D2" t="s">
        <v>44</v>
      </c>
      <c r="E2">
        <v>5779</v>
      </c>
      <c r="F2" t="s">
        <v>63</v>
      </c>
      <c r="G2">
        <v>5822</v>
      </c>
      <c r="H2" t="s">
        <v>84</v>
      </c>
    </row>
    <row r="3" spans="1:8" x14ac:dyDescent="0.25">
      <c r="A3">
        <v>5806</v>
      </c>
      <c r="B3" t="s">
        <v>36</v>
      </c>
      <c r="C3">
        <v>5795</v>
      </c>
      <c r="D3" t="s">
        <v>45</v>
      </c>
      <c r="E3">
        <v>5771</v>
      </c>
      <c r="F3" t="s">
        <v>65</v>
      </c>
      <c r="G3">
        <v>5823</v>
      </c>
      <c r="H3" t="s">
        <v>85</v>
      </c>
    </row>
    <row r="4" spans="1:8" x14ac:dyDescent="0.25">
      <c r="A4">
        <v>5807</v>
      </c>
      <c r="B4" t="s">
        <v>37</v>
      </c>
      <c r="C4">
        <v>5796</v>
      </c>
      <c r="D4" t="s">
        <v>46</v>
      </c>
      <c r="E4">
        <v>5770</v>
      </c>
      <c r="F4" t="s">
        <v>66</v>
      </c>
      <c r="G4">
        <v>5824</v>
      </c>
      <c r="H4" t="s">
        <v>86</v>
      </c>
    </row>
    <row r="5" spans="1:8" x14ac:dyDescent="0.25">
      <c r="A5">
        <v>5808</v>
      </c>
      <c r="B5" t="s">
        <v>38</v>
      </c>
      <c r="C5">
        <v>5797</v>
      </c>
      <c r="D5" t="s">
        <v>47</v>
      </c>
      <c r="E5">
        <v>5769</v>
      </c>
      <c r="F5" t="s">
        <v>67</v>
      </c>
      <c r="G5">
        <v>5825</v>
      </c>
      <c r="H5" t="s">
        <v>87</v>
      </c>
    </row>
    <row r="6" spans="1:8" x14ac:dyDescent="0.25">
      <c r="A6">
        <v>5809</v>
      </c>
      <c r="B6" t="s">
        <v>39</v>
      </c>
      <c r="C6">
        <v>5794</v>
      </c>
      <c r="D6" t="s">
        <v>48</v>
      </c>
      <c r="E6">
        <v>5768</v>
      </c>
      <c r="F6" t="s">
        <v>68</v>
      </c>
      <c r="G6">
        <v>5826</v>
      </c>
      <c r="H6" t="s">
        <v>88</v>
      </c>
    </row>
    <row r="7" spans="1:8" x14ac:dyDescent="0.25">
      <c r="A7">
        <v>5810</v>
      </c>
      <c r="B7" t="s">
        <v>40</v>
      </c>
      <c r="C7">
        <v>5793</v>
      </c>
      <c r="D7" t="s">
        <v>49</v>
      </c>
      <c r="E7">
        <v>5774</v>
      </c>
      <c r="F7" t="s">
        <v>70</v>
      </c>
    </row>
    <row r="8" spans="1:8" x14ac:dyDescent="0.25">
      <c r="A8">
        <v>5811</v>
      </c>
      <c r="B8" t="s">
        <v>41</v>
      </c>
      <c r="C8">
        <v>5800</v>
      </c>
      <c r="D8" t="s">
        <v>50</v>
      </c>
      <c r="E8">
        <v>5773</v>
      </c>
      <c r="F8" t="s">
        <v>71</v>
      </c>
    </row>
    <row r="9" spans="1:8" x14ac:dyDescent="0.25">
      <c r="A9">
        <v>5812</v>
      </c>
      <c r="B9" t="s">
        <v>42</v>
      </c>
      <c r="C9">
        <v>5799</v>
      </c>
      <c r="D9" t="s">
        <v>51</v>
      </c>
      <c r="E9">
        <v>5777</v>
      </c>
      <c r="F9" t="s">
        <v>72</v>
      </c>
    </row>
    <row r="10" spans="1:8" x14ac:dyDescent="0.25">
      <c r="A10">
        <v>5813</v>
      </c>
      <c r="B10" t="s">
        <v>43</v>
      </c>
      <c r="C10">
        <v>5801</v>
      </c>
      <c r="D10" t="s">
        <v>52</v>
      </c>
      <c r="E10">
        <v>5776</v>
      </c>
      <c r="F10" t="s">
        <v>73</v>
      </c>
    </row>
    <row r="11" spans="1:8" x14ac:dyDescent="0.25">
      <c r="C11">
        <v>5802</v>
      </c>
      <c r="D11" t="s">
        <v>53</v>
      </c>
      <c r="E11">
        <v>5772</v>
      </c>
      <c r="F11" t="s">
        <v>74</v>
      </c>
    </row>
    <row r="12" spans="1:8" x14ac:dyDescent="0.25">
      <c r="C12">
        <v>5791</v>
      </c>
      <c r="D12" t="s">
        <v>54</v>
      </c>
      <c r="E12">
        <v>5781</v>
      </c>
      <c r="F12" t="s">
        <v>76</v>
      </c>
    </row>
    <row r="13" spans="1:8" x14ac:dyDescent="0.25">
      <c r="C13">
        <v>5792</v>
      </c>
      <c r="D13" t="s">
        <v>55</v>
      </c>
      <c r="E13">
        <v>5780</v>
      </c>
      <c r="F13" t="s">
        <v>77</v>
      </c>
    </row>
    <row r="14" spans="1:8" x14ac:dyDescent="0.25">
      <c r="C14">
        <v>5789</v>
      </c>
      <c r="D14" t="s">
        <v>56</v>
      </c>
      <c r="E14">
        <v>5785</v>
      </c>
      <c r="F14" t="s">
        <v>78</v>
      </c>
    </row>
    <row r="15" spans="1:8" x14ac:dyDescent="0.25">
      <c r="C15">
        <v>5790</v>
      </c>
      <c r="D15" t="s">
        <v>57</v>
      </c>
      <c r="E15">
        <v>5783</v>
      </c>
      <c r="F15" t="s">
        <v>79</v>
      </c>
    </row>
    <row r="16" spans="1:8" x14ac:dyDescent="0.25">
      <c r="C16">
        <v>5803</v>
      </c>
      <c r="D16" t="s">
        <v>58</v>
      </c>
      <c r="E16">
        <v>5782</v>
      </c>
      <c r="F16" t="s">
        <v>80</v>
      </c>
    </row>
    <row r="17" spans="3:6" x14ac:dyDescent="0.25">
      <c r="C17">
        <v>5786</v>
      </c>
      <c r="D17" t="s">
        <v>59</v>
      </c>
      <c r="E17">
        <v>5784</v>
      </c>
      <c r="F17" t="s">
        <v>81</v>
      </c>
    </row>
    <row r="18" spans="3:6" x14ac:dyDescent="0.25">
      <c r="C18">
        <v>5787</v>
      </c>
      <c r="D18" t="s">
        <v>60</v>
      </c>
      <c r="E18">
        <v>5778</v>
      </c>
      <c r="F18" t="s">
        <v>82</v>
      </c>
    </row>
    <row r="19" spans="3:6" x14ac:dyDescent="0.25">
      <c r="C19">
        <v>5788</v>
      </c>
      <c r="D19" t="s">
        <v>61</v>
      </c>
      <c r="E19">
        <v>5775</v>
      </c>
      <c r="F19" t="s">
        <v>83</v>
      </c>
    </row>
  </sheetData>
  <sheetProtection password="C44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PlantillaTotalUsos</vt:lpstr>
      <vt:lpstr>PlantillaFuentes</vt:lpstr>
      <vt:lpstr>PlantillaMetasLineaBaseAPSB</vt:lpstr>
      <vt:lpstr>PlantillaMetasRecursosAPSB</vt:lpstr>
      <vt:lpstr>Catalogos</vt:lpstr>
      <vt:lpstr>Compromisos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Nicolás Martinez</dc:creator>
  <cp:lastModifiedBy>TEC-OP-OPDAV</cp:lastModifiedBy>
  <cp:lastPrinted>2021-05-20T20:28:24Z</cp:lastPrinted>
  <dcterms:created xsi:type="dcterms:W3CDTF">2020-03-24T17:16:45Z</dcterms:created>
  <dcterms:modified xsi:type="dcterms:W3CDTF">2021-05-28T21:52:56Z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2.5.1</vt:lpwstr>
  </property>
</Properties>
</file>