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PLANEACION 2018\9- SINAS\"/>
    </mc:Choice>
  </mc:AlternateContent>
  <bookViews>
    <workbookView xWindow="0" yWindow="0" windowWidth="24000" windowHeight="9435" tabRatio="619" activeTab="3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3" l="1"/>
  <c r="D17" i="3"/>
  <c r="C17" i="3"/>
  <c r="B17" i="3"/>
  <c r="L6" i="9" l="1"/>
  <c r="L5" i="9"/>
  <c r="L4" i="9"/>
  <c r="L2" i="9"/>
  <c r="E12" i="3" l="1"/>
  <c r="D12" i="3"/>
  <c r="C7" i="5"/>
  <c r="B10" i="5"/>
  <c r="E9" i="5" l="1"/>
  <c r="D9" i="5"/>
  <c r="C10" i="5"/>
  <c r="B9" i="5"/>
  <c r="E10" i="5"/>
  <c r="D10" i="5"/>
  <c r="C8" i="5"/>
  <c r="B8" i="5"/>
  <c r="E8" i="5"/>
  <c r="D8" i="5"/>
</calcChain>
</file>

<file path=xl/comments1.xml><?xml version="1.0" encoding="utf-8"?>
<comments xmlns="http://schemas.openxmlformats.org/spreadsheetml/2006/main">
  <authors>
    <author>TEC-OP-OPDAV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>me entrego informacion luisa mediante correo</t>
        </r>
      </text>
    </comment>
  </commentList>
</comments>
</file>

<file path=xl/comments2.xml><?xml version="1.0" encoding="utf-8"?>
<comments xmlns="http://schemas.openxmlformats.org/spreadsheetml/2006/main">
  <authors>
    <author>Diego Nicolás Martinez</author>
    <author>TEC-OP-OPDAV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Q1" authorId="1" shapeId="0">
      <text>
        <r>
          <rPr>
            <b/>
            <sz val="9"/>
            <color indexed="81"/>
            <rFont val="Tahoma"/>
            <family val="2"/>
          </rPr>
          <t>Plan de Obras e Inversiones Regulado por el Prestador</t>
        </r>
      </text>
    </comment>
    <comment ref="R1" authorId="1" shapeId="0">
      <text>
        <r>
          <rPr>
            <b/>
            <sz val="9"/>
            <color indexed="81"/>
            <rFont val="Tahoma"/>
            <family val="2"/>
          </rPr>
          <t>Plan de saneamiento y manejo de vertiminetos</t>
        </r>
      </text>
    </comment>
    <comment ref="S1" authorId="1" shapeId="0">
      <text>
        <r>
          <rPr>
            <b/>
            <sz val="9"/>
            <color indexed="81"/>
            <rFont val="Tahoma"/>
            <family val="2"/>
          </rPr>
          <t>Plan Municipal d Gestión del Riesgo</t>
        </r>
      </text>
    </comment>
    <comment ref="B2" authorId="1" shapeId="0">
      <text>
        <r>
          <rPr>
            <b/>
            <sz val="9"/>
            <color indexed="81"/>
            <rFont val="Tahoma"/>
            <family val="2"/>
          </rPr>
          <t>https://dane.maps.arcgis.com/apps/MapSeries/index.html?appid=2749922ca5f8469db9990986c02b1b93</t>
        </r>
      </text>
    </comment>
    <comment ref="C2" authorId="1" shapeId="0">
      <text>
        <r>
          <rPr>
            <b/>
            <sz val="9"/>
            <color indexed="81"/>
            <rFont val="Tahoma"/>
            <family val="2"/>
          </rPr>
          <t>https://dane.maps.arcgis.com/apps/MapSeries/index.html?appid=2749922ca5f8469db9990986c02b1b93</t>
        </r>
      </text>
    </comment>
    <comment ref="D2" authorId="1" shapeId="0">
      <text>
        <r>
          <rPr>
            <b/>
            <sz val="9"/>
            <color indexed="81"/>
            <rFont val="Tahoma"/>
            <family val="2"/>
          </rPr>
          <t>INFORMACION SACADA DE CERTIFICACION GOBERNACION</t>
        </r>
      </text>
    </comment>
  </commentList>
</comments>
</file>

<file path=xl/comments3.xml><?xml version="1.0" encoding="utf-8"?>
<comments xmlns="http://schemas.openxmlformats.org/spreadsheetml/2006/main">
  <authors>
    <author>TEC-OP-OPDAV</author>
  </authors>
  <commentList>
    <comment ref="B14" authorId="0" shapeId="0">
      <text>
        <r>
          <rPr>
            <b/>
            <sz val="9"/>
            <color indexed="81"/>
            <rFont val="Tahoma"/>
            <family val="2"/>
          </rPr>
          <t>PLAN MUNICIPAL DE GESTION DEL RIESGO</t>
        </r>
      </text>
    </comment>
    <comment ref="B15" authorId="0" shapeId="0">
      <text>
        <r>
          <rPr>
            <b/>
            <sz val="9"/>
            <color indexed="81"/>
            <rFont val="Tahoma"/>
            <family val="2"/>
          </rPr>
          <t>plan de obra e inversioens regulado pro el prestador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</rPr>
          <t>PLAN DE GESTION INTEGRAL DE RESIDUSO SOLIDOS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</rPr>
          <t>PLAN DE SANEAMINETO Y MANEJO DE VERTIMINETOS</t>
        </r>
      </text>
    </comment>
  </commentList>
</comments>
</file>

<file path=xl/sharedStrings.xml><?xml version="1.0" encoding="utf-8"?>
<sst xmlns="http://schemas.openxmlformats.org/spreadsheetml/2006/main" count="242" uniqueCount="135">
  <si>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</si>
  <si>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</si>
  <si>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</si>
  <si>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</si>
  <si>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</si>
  <si>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</si>
  <si>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</si>
  <si>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</si>
  <si>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</si>
  <si>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</si>
  <si>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</si>
  <si>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</si>
  <si>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</si>
  <si>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</si>
  <si>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</si>
  <si>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</si>
  <si>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</si>
  <si>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</si>
  <si>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</si>
  <si>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</si>
  <si>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</si>
  <si>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</si>
  <si>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</si>
  <si>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</si>
  <si>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</si>
  <si>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</si>
  <si>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</si>
  <si>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</si>
  <si>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</si>
  <si>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</si>
  <si>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</si>
  <si>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</si>
  <si>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</si>
  <si>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</si>
  <si>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</si>
  <si>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</si>
  <si>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</si>
  <si>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</si>
  <si>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</si>
  <si>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</si>
  <si>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</si>
  <si>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</si>
  <si>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</si>
  <si>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</si>
  <si>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</si>
  <si>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</si>
  <si>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</si>
  <si>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</si>
  <si>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</si>
  <si>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</si>
  <si>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</si>
  <si>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</si>
  <si>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</si>
  <si>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</si>
  <si>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</si>
  <si>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</si>
  <si>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</si>
  <si>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</si>
  <si>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</si>
  <si>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</si>
  <si>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</si>
  <si>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</si>
  <si>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</si>
  <si>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</si>
  <si>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</si>
  <si>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</si>
  <si>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</si>
  <si>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</si>
  <si>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</si>
  <si>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</si>
  <si>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</si>
  <si>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</si>
  <si>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</si>
  <si>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</si>
  <si>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</si>
  <si>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</si>
  <si>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</si>
  <si>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</si>
  <si>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</si>
  <si>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</si>
  <si>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</si>
  <si>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</si>
  <si>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</si>
  <si>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</si>
  <si>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</si>
  <si>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</si>
  <si>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</si>
  <si>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</si>
  <si>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</si>
  <si>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0,997</t>
  </si>
  <si>
    <t>0,998</t>
  </si>
  <si>
    <t>0,8237</t>
  </si>
  <si>
    <t>0,824</t>
  </si>
  <si>
    <t>0,83</t>
  </si>
  <si>
    <t>0,84</t>
  </si>
  <si>
    <t>0,85</t>
  </si>
  <si>
    <t>0,1072</t>
  </si>
  <si>
    <t>0,0926</t>
  </si>
  <si>
    <t>0,09</t>
  </si>
  <si>
    <t>0,085</t>
  </si>
  <si>
    <t>0,08</t>
  </si>
  <si>
    <t>0,9897</t>
  </si>
  <si>
    <t>0,99</t>
  </si>
  <si>
    <t>0,1004</t>
  </si>
  <si>
    <t>0,11</t>
  </si>
  <si>
    <t>0,12</t>
  </si>
  <si>
    <t>0,13</t>
  </si>
  <si>
    <t>0,15</t>
  </si>
  <si>
    <t>0,90</t>
  </si>
  <si>
    <t>0,92</t>
  </si>
  <si>
    <t>0,955</t>
  </si>
  <si>
    <t>0,96</t>
  </si>
  <si>
    <t>0,97</t>
  </si>
  <si>
    <t>0,9945</t>
  </si>
  <si>
    <t>0,996</t>
  </si>
  <si>
    <t>0,604</t>
  </si>
  <si>
    <t>0,70</t>
  </si>
  <si>
    <t>0,75</t>
  </si>
  <si>
    <t>0,77</t>
  </si>
  <si>
    <t>0,78</t>
  </si>
  <si>
    <t>0,118</t>
  </si>
  <si>
    <t>0,14</t>
  </si>
  <si>
    <t>3,2</t>
  </si>
  <si>
    <t>2,8</t>
  </si>
  <si>
    <t>2,7</t>
  </si>
  <si>
    <t>2,5</t>
  </si>
  <si>
    <t>0,72</t>
  </si>
  <si>
    <t>0,74</t>
  </si>
  <si>
    <t>0,80</t>
  </si>
  <si>
    <t>0,24</t>
  </si>
  <si>
    <t>0,50</t>
  </si>
  <si>
    <t>0,95</t>
  </si>
  <si>
    <t>0,31</t>
  </si>
  <si>
    <t>0,42</t>
  </si>
  <si>
    <t>0,995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</si>
</sst>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Alignment="0"/>
    <xf numFmtId="43" fontId="3" fillId="0" borderId="0" applyFon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164" fontId="0" fillId="0" borderId="0" xfId="1" applyNumberFormat="1" applyFont="1"/>
    <xf numFmtId="164" fontId="0" fillId="0" borderId="0" xfId="0" applyNumberFormat="1"/>
    <xf numFmtId="164" fontId="0" fillId="0" borderId="0" xfId="1" applyNumberFormat="1" applyFont="1" applyBorder="1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0" xfId="1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47</xdr:row>
      <xdr:rowOff>19050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0"/>
  <sheetViews>
    <sheetView zoomScale="90" zoomScaleNormal="90" workbookViewId="0">
      <selection activeCell="A12" sqref="A12:XFD49"/>
    </sheetView>
  </sheetViews>
  <sheetFormatPr baseColWidth="10" defaultColWidth="9.28515625" defaultRowHeight="15" x14ac:dyDescent="0.25"/>
  <cols>
    <col min="1" max="1" width="51.140625" style="6" customWidth="1"/>
    <col min="2" max="2" width="14.85546875" customWidth="1"/>
    <col min="3" max="5" width="15.85546875" customWidth="1"/>
    <col min="6" max="6" width="31.5703125" customWidth="1"/>
    <col min="7" max="7" width="29.7109375" customWidth="1"/>
    <col min="8" max="8" width="28.85546875" customWidth="1"/>
    <col min="9" max="9" width="14.85546875" bestFit="1" customWidth="1"/>
  </cols>
  <sheetData>
    <row r="1" spans="1:9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9" x14ac:dyDescent="0.25">
      <c r="A2" t="s">
        <v>35</v>
      </c>
      <c r="B2" s="11">
        <v>732122557</v>
      </c>
      <c r="C2" s="11">
        <v>702620867</v>
      </c>
      <c r="D2" s="11">
        <v>673119177</v>
      </c>
      <c r="E2" s="11">
        <v>643617486</v>
      </c>
      <c r="F2" t="s">
        <v>54</v>
      </c>
    </row>
    <row r="3" spans="1:9" x14ac:dyDescent="0.25">
      <c r="A3" t="s">
        <v>36</v>
      </c>
      <c r="B3" s="11">
        <v>309836407</v>
      </c>
      <c r="C3" s="11">
        <v>309836407</v>
      </c>
      <c r="D3" s="11">
        <v>379217866</v>
      </c>
      <c r="E3" s="11">
        <v>412627805</v>
      </c>
      <c r="F3" t="s">
        <v>54</v>
      </c>
      <c r="G3" t="s">
        <v>56</v>
      </c>
      <c r="I3" s="12"/>
    </row>
    <row r="4" spans="1:9" x14ac:dyDescent="0.25">
      <c r="A4" t="s">
        <v>37</v>
      </c>
      <c r="B4" s="11">
        <v>139926119</v>
      </c>
      <c r="C4" s="11">
        <v>139926119</v>
      </c>
      <c r="D4" s="11">
        <v>171259681</v>
      </c>
      <c r="E4" s="11">
        <v>186348041</v>
      </c>
      <c r="F4" t="s">
        <v>54</v>
      </c>
      <c r="G4" t="s">
        <v>56</v>
      </c>
    </row>
    <row r="5" spans="1:9" x14ac:dyDescent="0.25">
      <c r="A5" t="s">
        <v>38</v>
      </c>
      <c r="B5" s="11">
        <v>49973614</v>
      </c>
      <c r="C5">
        <v>49973614</v>
      </c>
      <c r="D5">
        <v>61164172</v>
      </c>
      <c r="E5" s="11">
        <v>66552872</v>
      </c>
      <c r="F5" t="s">
        <v>54</v>
      </c>
      <c r="G5" t="s">
        <v>56</v>
      </c>
    </row>
    <row r="6" spans="1:9" x14ac:dyDescent="0.25">
      <c r="A6" t="s">
        <v>39</v>
      </c>
      <c r="B6">
        <v>0</v>
      </c>
      <c r="C6">
        <v>0</v>
      </c>
      <c r="D6">
        <v>0</v>
      </c>
      <c r="E6">
        <v>0</v>
      </c>
      <c r="F6" t="s">
        <v>56</v>
      </c>
    </row>
    <row r="7" spans="1:9" x14ac:dyDescent="0.25">
      <c r="A7" t="s">
        <v>40</v>
      </c>
      <c r="B7" s="19">
        <v>444750000</v>
      </c>
      <c r="C7" s="11">
        <f>299407247+275000000</f>
        <v>574407247</v>
      </c>
      <c r="D7" s="11">
        <v>475000000</v>
      </c>
      <c r="E7" s="11">
        <v>475000000</v>
      </c>
      <c r="F7" t="s">
        <v>54</v>
      </c>
      <c r="G7" t="s">
        <v>56</v>
      </c>
    </row>
    <row r="8" spans="1:9" x14ac:dyDescent="0.25">
      <c r="A8" t="s">
        <v>41</v>
      </c>
      <c r="B8" s="11">
        <f>499407247+75000000+75000000</f>
        <v>649407247</v>
      </c>
      <c r="C8" s="11">
        <f>200000000+169750000+75000000+75000000</f>
        <v>519750000</v>
      </c>
      <c r="D8" s="11">
        <f>200000000+332324350</f>
        <v>532324350</v>
      </c>
      <c r="E8" s="11">
        <f>200000000+332324350</f>
        <v>532324350</v>
      </c>
      <c r="F8" t="s">
        <v>54</v>
      </c>
      <c r="G8" t="s">
        <v>56</v>
      </c>
    </row>
    <row r="9" spans="1:9" x14ac:dyDescent="0.25">
      <c r="A9" t="s">
        <v>42</v>
      </c>
      <c r="B9" s="11">
        <f>75000000+75000000+51513859</f>
        <v>201513859</v>
      </c>
      <c r="C9" s="11">
        <v>166513859</v>
      </c>
      <c r="D9" s="11">
        <f>170000000+30000000+21513859</f>
        <v>221513859</v>
      </c>
      <c r="E9" s="11">
        <f>170000000+30000000+21513859</f>
        <v>221513859</v>
      </c>
      <c r="F9" t="s">
        <v>54</v>
      </c>
    </row>
    <row r="10" spans="1:9" x14ac:dyDescent="0.25">
      <c r="A10" t="s">
        <v>43</v>
      </c>
      <c r="B10" s="11">
        <f>37500000+150000000+45000000</f>
        <v>232500000</v>
      </c>
      <c r="C10" s="11">
        <f>30000000+7500000+150000000+45000000+30000000</f>
        <v>262500000</v>
      </c>
      <c r="D10" s="11">
        <f>30000000+150000000+45000000</f>
        <v>225000000</v>
      </c>
      <c r="E10" s="11">
        <f>30000000+150000000+45000000</f>
        <v>225000000</v>
      </c>
      <c r="F10" t="s">
        <v>54</v>
      </c>
    </row>
  </sheetData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90" zoomScaleNormal="90" workbookViewId="0">
      <selection activeCell="E23" sqref="E23"/>
    </sheetView>
  </sheetViews>
  <sheetFormatPr baseColWidth="10" defaultColWidth="9.28515625" defaultRowHeight="15" x14ac:dyDescent="0.25"/>
  <cols>
    <col min="1" max="1" width="94.28515625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>
        <v>0</v>
      </c>
      <c r="C2">
        <v>0</v>
      </c>
      <c r="D2">
        <v>0</v>
      </c>
      <c r="E2">
        <v>0</v>
      </c>
    </row>
    <row r="3" spans="1:5" x14ac:dyDescent="0.25">
      <c r="A3" t="s">
        <v>45</v>
      </c>
      <c r="B3">
        <v>0</v>
      </c>
      <c r="C3">
        <v>0</v>
      </c>
      <c r="D3">
        <v>0</v>
      </c>
      <c r="E3">
        <v>0</v>
      </c>
    </row>
    <row r="4" spans="1:5" x14ac:dyDescent="0.25">
      <c r="A4" t="s">
        <v>46</v>
      </c>
      <c r="B4">
        <v>0</v>
      </c>
      <c r="C4">
        <v>0</v>
      </c>
      <c r="D4">
        <v>0</v>
      </c>
      <c r="E4">
        <v>0</v>
      </c>
    </row>
    <row r="5" spans="1:5" x14ac:dyDescent="0.25">
      <c r="A5" t="s">
        <v>47</v>
      </c>
      <c r="B5">
        <v>0</v>
      </c>
      <c r="C5">
        <v>0</v>
      </c>
      <c r="D5">
        <v>0</v>
      </c>
      <c r="E5">
        <v>0</v>
      </c>
    </row>
    <row r="6" spans="1:5" x14ac:dyDescent="0.25">
      <c r="A6" t="s">
        <v>48</v>
      </c>
      <c r="B6">
        <v>0</v>
      </c>
      <c r="C6">
        <v>0</v>
      </c>
      <c r="D6">
        <v>0</v>
      </c>
      <c r="E6">
        <v>0</v>
      </c>
    </row>
    <row r="7" spans="1:5" x14ac:dyDescent="0.25">
      <c r="A7" t="s">
        <v>49</v>
      </c>
      <c r="B7">
        <v>0</v>
      </c>
      <c r="C7">
        <v>0</v>
      </c>
      <c r="D7">
        <v>0</v>
      </c>
      <c r="E7">
        <v>0</v>
      </c>
    </row>
    <row r="8" spans="1:5" x14ac:dyDescent="0.25">
      <c r="A8" t="s">
        <v>50</v>
      </c>
      <c r="B8">
        <v>0</v>
      </c>
      <c r="C8">
        <v>0</v>
      </c>
      <c r="D8">
        <v>0</v>
      </c>
      <c r="E8">
        <v>0</v>
      </c>
    </row>
    <row r="9" spans="1:5" x14ac:dyDescent="0.25">
      <c r="A9" t="s">
        <v>51</v>
      </c>
      <c r="B9">
        <v>0</v>
      </c>
      <c r="C9">
        <v>0</v>
      </c>
      <c r="D9">
        <v>0</v>
      </c>
      <c r="E9">
        <v>0</v>
      </c>
    </row>
    <row r="10" spans="1:5" x14ac:dyDescent="0.25">
      <c r="A10" t="s">
        <v>52</v>
      </c>
      <c r="B10">
        <v>0</v>
      </c>
      <c r="C10">
        <v>0</v>
      </c>
      <c r="D10">
        <v>0</v>
      </c>
      <c r="E10">
        <v>0</v>
      </c>
    </row>
    <row r="11" spans="1:5" x14ac:dyDescent="0.25">
      <c r="A11" t="s">
        <v>53</v>
      </c>
      <c r="B11">
        <v>0</v>
      </c>
      <c r="C11">
        <v>0</v>
      </c>
      <c r="D11">
        <v>0</v>
      </c>
      <c r="E11">
        <v>0</v>
      </c>
    </row>
    <row r="12" spans="1:5" x14ac:dyDescent="0.25">
      <c r="A12" t="s">
        <v>54</v>
      </c>
      <c r="B12" s="13">
        <v>659013859</v>
      </c>
      <c r="C12" s="13">
        <v>654013859</v>
      </c>
      <c r="D12" s="13">
        <f>677364205-15000000</f>
        <v>662364205</v>
      </c>
      <c r="E12" s="13">
        <f>696173310-15000000</f>
        <v>681173310</v>
      </c>
    </row>
    <row r="13" spans="1:5" x14ac:dyDescent="0.25">
      <c r="A13" t="s">
        <v>55</v>
      </c>
      <c r="B13">
        <v>0</v>
      </c>
      <c r="C13">
        <v>0</v>
      </c>
      <c r="D13">
        <v>0</v>
      </c>
      <c r="E13">
        <v>0</v>
      </c>
    </row>
    <row r="14" spans="1:5" x14ac:dyDescent="0.25">
      <c r="A14" t="s">
        <v>56</v>
      </c>
      <c r="B14" s="13">
        <v>1259974638</v>
      </c>
      <c r="C14" s="13">
        <v>1259974638</v>
      </c>
      <c r="D14" s="13">
        <v>1291474004</v>
      </c>
      <c r="E14" s="13">
        <v>1323760854</v>
      </c>
    </row>
    <row r="15" spans="1:5" x14ac:dyDescent="0.25">
      <c r="A15" t="s">
        <v>57</v>
      </c>
      <c r="B15">
        <v>0</v>
      </c>
      <c r="C15">
        <v>0</v>
      </c>
      <c r="D15">
        <v>0</v>
      </c>
      <c r="E15">
        <v>0</v>
      </c>
    </row>
    <row r="16" spans="1:5" x14ac:dyDescent="0.25">
      <c r="A16" t="s">
        <v>58</v>
      </c>
      <c r="B16">
        <v>0</v>
      </c>
      <c r="C16">
        <v>0</v>
      </c>
      <c r="D16">
        <v>0</v>
      </c>
      <c r="E16">
        <v>0</v>
      </c>
    </row>
    <row r="17" spans="1:5" x14ac:dyDescent="0.25">
      <c r="A17" t="s">
        <v>59</v>
      </c>
      <c r="B17" s="13">
        <f>108918750+345908064</f>
        <v>454826814</v>
      </c>
      <c r="C17" s="13">
        <f>108918750+370905972</f>
        <v>479824722</v>
      </c>
      <c r="D17" s="13">
        <f>111641719+593045968</f>
        <v>704687687</v>
      </c>
      <c r="E17" s="13">
        <f>114432762+364131559</f>
        <v>478564321</v>
      </c>
    </row>
    <row r="18" spans="1:5" x14ac:dyDescent="0.25">
      <c r="A18" t="s">
        <v>60</v>
      </c>
      <c r="B18" s="13">
        <v>511611960</v>
      </c>
      <c r="C18" s="13">
        <v>477307517</v>
      </c>
      <c r="D18" s="13">
        <v>538841772</v>
      </c>
      <c r="E18" s="13">
        <v>538841772</v>
      </c>
    </row>
    <row r="19" spans="1:5" x14ac:dyDescent="0.25">
      <c r="A19" t="s">
        <v>61</v>
      </c>
      <c r="B19">
        <v>0</v>
      </c>
      <c r="C19">
        <v>0</v>
      </c>
      <c r="D19">
        <v>0</v>
      </c>
      <c r="E19">
        <v>0</v>
      </c>
    </row>
  </sheetData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topLeftCell="D1" zoomScale="90" zoomScaleNormal="90" workbookViewId="0">
      <selection activeCell="J9" sqref="J9"/>
    </sheetView>
  </sheetViews>
  <sheetFormatPr baseColWidth="10" defaultColWidth="9.140625" defaultRowHeight="15" x14ac:dyDescent="0.25"/>
  <cols>
    <col min="1" max="1" width="15.140625" customWidth="1"/>
    <col min="2" max="2" width="16.5703125" customWidth="1"/>
    <col min="3" max="3" width="17.140625" customWidth="1"/>
    <col min="4" max="4" width="16.140625" customWidth="1"/>
    <col min="5" max="5" width="17.7109375" customWidth="1"/>
    <col min="6" max="6" width="14.7109375" customWidth="1"/>
    <col min="7" max="8" width="17" customWidth="1"/>
    <col min="9" max="9" width="18.28515625" customWidth="1"/>
    <col min="10" max="10" width="13.85546875" customWidth="1"/>
    <col min="11" max="11" width="12" customWidth="1"/>
    <col min="12" max="12" width="21.5703125" customWidth="1"/>
    <col min="13" max="13" width="21" customWidth="1"/>
    <col min="14" max="14" width="16.5703125" customWidth="1"/>
    <col min="15" max="15" width="21.140625" customWidth="1"/>
    <col min="16" max="16" width="15.85546875" customWidth="1"/>
    <col min="17" max="17" width="13.85546875" customWidth="1"/>
    <col min="18" max="18" width="14.85546875" customWidth="1"/>
    <col min="19" max="19" width="15.140625" customWidth="1"/>
  </cols>
  <sheetData>
    <row r="1" spans="1:19" ht="60.75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 s="15" t="s">
        <v>89</v>
      </c>
      <c r="C2" s="15" t="s">
        <v>91</v>
      </c>
      <c r="D2" s="15">
        <v>0</v>
      </c>
      <c r="E2" s="15" t="s">
        <v>96</v>
      </c>
      <c r="F2" s="15">
        <v>24</v>
      </c>
      <c r="G2" s="15" t="s">
        <v>101</v>
      </c>
      <c r="H2" s="15" t="s">
        <v>103</v>
      </c>
      <c r="I2" s="15" t="s">
        <v>108</v>
      </c>
      <c r="J2" s="15" t="s">
        <v>113</v>
      </c>
      <c r="K2" t="s">
        <v>115</v>
      </c>
      <c r="L2" s="15">
        <f>791*12</f>
        <v>9492</v>
      </c>
      <c r="M2" s="15" t="s">
        <v>120</v>
      </c>
      <c r="N2" s="15">
        <v>1</v>
      </c>
      <c r="O2" s="17" t="s">
        <v>122</v>
      </c>
      <c r="P2" s="15" t="s">
        <v>116</v>
      </c>
      <c r="Q2" s="15">
        <v>0</v>
      </c>
      <c r="R2" s="15" t="s">
        <v>116</v>
      </c>
      <c r="S2" s="15" t="s">
        <v>107</v>
      </c>
    </row>
    <row r="3" spans="1:19" x14ac:dyDescent="0.25">
      <c r="A3" t="s">
        <v>85</v>
      </c>
      <c r="B3" s="15" t="s">
        <v>89</v>
      </c>
      <c r="C3" s="16" t="s">
        <v>92</v>
      </c>
      <c r="D3" s="15">
        <v>0</v>
      </c>
      <c r="E3" s="15" t="s">
        <v>97</v>
      </c>
      <c r="F3" s="15">
        <v>24</v>
      </c>
      <c r="G3" s="15" t="s">
        <v>102</v>
      </c>
      <c r="H3" s="15" t="s">
        <v>104</v>
      </c>
      <c r="I3" s="15" t="s">
        <v>109</v>
      </c>
      <c r="J3" s="15" t="s">
        <v>134</v>
      </c>
      <c r="K3" t="s">
        <v>116</v>
      </c>
      <c r="L3" s="15">
        <v>8722</v>
      </c>
      <c r="M3" s="15" t="s">
        <v>120</v>
      </c>
      <c r="N3" s="15">
        <v>1</v>
      </c>
      <c r="O3" s="15">
        <v>3</v>
      </c>
      <c r="P3" s="15" t="s">
        <v>126</v>
      </c>
      <c r="Q3" s="15" t="s">
        <v>129</v>
      </c>
      <c r="R3" s="15" t="s">
        <v>117</v>
      </c>
      <c r="S3" s="15" t="s">
        <v>132</v>
      </c>
    </row>
    <row r="4" spans="1:19" x14ac:dyDescent="0.25">
      <c r="A4" t="s">
        <v>86</v>
      </c>
      <c r="B4" s="15" t="s">
        <v>89</v>
      </c>
      <c r="C4" s="16" t="s">
        <v>93</v>
      </c>
      <c r="D4" s="15">
        <v>0</v>
      </c>
      <c r="E4" s="17" t="s">
        <v>98</v>
      </c>
      <c r="F4" s="15">
        <v>24</v>
      </c>
      <c r="G4" s="15" t="s">
        <v>102</v>
      </c>
      <c r="H4" s="15" t="s">
        <v>105</v>
      </c>
      <c r="I4" s="15" t="s">
        <v>110</v>
      </c>
      <c r="J4" s="15" t="s">
        <v>114</v>
      </c>
      <c r="K4" t="s">
        <v>117</v>
      </c>
      <c r="L4" s="15">
        <f>710*12</f>
        <v>8520</v>
      </c>
      <c r="M4" s="15" t="s">
        <v>106</v>
      </c>
      <c r="N4" s="15">
        <v>1</v>
      </c>
      <c r="O4" s="15" t="s">
        <v>123</v>
      </c>
      <c r="P4" s="15" t="s">
        <v>127</v>
      </c>
      <c r="Q4" s="15" t="s">
        <v>130</v>
      </c>
      <c r="R4" s="15" t="s">
        <v>95</v>
      </c>
      <c r="S4" s="15" t="s">
        <v>133</v>
      </c>
    </row>
    <row r="5" spans="1:19" x14ac:dyDescent="0.25">
      <c r="A5" t="s">
        <v>87</v>
      </c>
      <c r="B5" s="15" t="s">
        <v>90</v>
      </c>
      <c r="C5" s="16" t="s">
        <v>94</v>
      </c>
      <c r="D5" s="15">
        <v>0</v>
      </c>
      <c r="E5" s="17" t="s">
        <v>99</v>
      </c>
      <c r="F5" s="15">
        <v>24</v>
      </c>
      <c r="G5" s="15" t="s">
        <v>102</v>
      </c>
      <c r="H5" s="15" t="s">
        <v>106</v>
      </c>
      <c r="I5" s="18" t="s">
        <v>111</v>
      </c>
      <c r="J5" s="15" t="s">
        <v>89</v>
      </c>
      <c r="K5" t="s">
        <v>118</v>
      </c>
      <c r="L5" s="15">
        <f>705*12</f>
        <v>8460</v>
      </c>
      <c r="M5" s="15" t="s">
        <v>121</v>
      </c>
      <c r="N5" s="15">
        <v>1</v>
      </c>
      <c r="O5" s="15" t="s">
        <v>124</v>
      </c>
      <c r="P5" s="15" t="s">
        <v>128</v>
      </c>
      <c r="Q5" s="15" t="s">
        <v>117</v>
      </c>
      <c r="R5" s="15" t="s">
        <v>108</v>
      </c>
      <c r="S5" s="15" t="s">
        <v>116</v>
      </c>
    </row>
    <row r="6" spans="1:19" x14ac:dyDescent="0.25">
      <c r="A6" t="s">
        <v>88</v>
      </c>
      <c r="B6" s="15" t="s">
        <v>90</v>
      </c>
      <c r="C6" s="16" t="s">
        <v>95</v>
      </c>
      <c r="D6" s="15">
        <v>0</v>
      </c>
      <c r="E6" s="17" t="s">
        <v>100</v>
      </c>
      <c r="F6" s="15">
        <v>24</v>
      </c>
      <c r="G6" s="15" t="s">
        <v>102</v>
      </c>
      <c r="H6" s="15" t="s">
        <v>107</v>
      </c>
      <c r="I6" s="18" t="s">
        <v>112</v>
      </c>
      <c r="J6" s="15" t="s">
        <v>90</v>
      </c>
      <c r="K6" t="s">
        <v>119</v>
      </c>
      <c r="L6" s="15">
        <f>700*12</f>
        <v>8400</v>
      </c>
      <c r="M6" s="15" t="s">
        <v>107</v>
      </c>
      <c r="N6" s="15">
        <v>1</v>
      </c>
      <c r="O6" s="15" t="s">
        <v>125</v>
      </c>
      <c r="P6" s="15" t="s">
        <v>108</v>
      </c>
      <c r="Q6" s="15">
        <v>1</v>
      </c>
      <c r="R6" s="15" t="s">
        <v>131</v>
      </c>
      <c r="S6" s="15" t="s">
        <v>131</v>
      </c>
    </row>
  </sheetData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9"/>
  <sheetViews>
    <sheetView tabSelected="1" topLeftCell="A17" zoomScale="90" zoomScaleNormal="90" workbookViewId="0">
      <selection activeCell="B27" sqref="B27"/>
    </sheetView>
  </sheetViews>
  <sheetFormatPr baseColWidth="10" defaultColWidth="9.28515625" defaultRowHeight="15" x14ac:dyDescent="0.25"/>
  <cols>
    <col min="1" max="1" width="23.140625" style="6" customWidth="1"/>
    <col min="2" max="2" width="65.28515625" style="6" customWidth="1"/>
    <col min="3" max="3" width="21.28515625" customWidth="1"/>
    <col min="4" max="4" width="4.5703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 s="11">
        <v>150000000</v>
      </c>
    </row>
    <row r="3" spans="1:3" x14ac:dyDescent="0.25">
      <c r="A3" t="s">
        <v>64</v>
      </c>
      <c r="B3" t="s">
        <v>65</v>
      </c>
      <c r="C3" s="11">
        <v>667900000</v>
      </c>
    </row>
    <row r="4" spans="1:3" x14ac:dyDescent="0.25">
      <c r="A4" t="s">
        <v>64</v>
      </c>
      <c r="B4" t="s">
        <v>66</v>
      </c>
      <c r="C4" s="11">
        <v>7500000</v>
      </c>
    </row>
    <row r="5" spans="1:3" x14ac:dyDescent="0.25">
      <c r="A5" t="s">
        <v>64</v>
      </c>
      <c r="B5" s="14" t="s">
        <v>67</v>
      </c>
      <c r="C5" s="11">
        <v>1001850000</v>
      </c>
    </row>
    <row r="6" spans="1:3" x14ac:dyDescent="0.25">
      <c r="A6" t="s">
        <v>64</v>
      </c>
      <c r="B6" s="14" t="s">
        <v>68</v>
      </c>
      <c r="C6" s="11">
        <v>299407247</v>
      </c>
    </row>
    <row r="7" spans="1:3" x14ac:dyDescent="0.25">
      <c r="A7" t="s">
        <v>69</v>
      </c>
      <c r="B7" s="14" t="s">
        <v>70</v>
      </c>
      <c r="C7" s="11">
        <v>780000000</v>
      </c>
    </row>
    <row r="8" spans="1:3" x14ac:dyDescent="0.25">
      <c r="A8" t="s">
        <v>69</v>
      </c>
      <c r="B8" s="14" t="s">
        <v>71</v>
      </c>
      <c r="C8" s="11">
        <v>1099407247</v>
      </c>
    </row>
    <row r="9" spans="1:3" x14ac:dyDescent="0.25">
      <c r="A9" t="s">
        <v>62</v>
      </c>
      <c r="B9" s="14" t="s">
        <v>72</v>
      </c>
      <c r="C9" s="12">
        <v>165000000</v>
      </c>
    </row>
    <row r="10" spans="1:3" x14ac:dyDescent="0.25">
      <c r="A10" t="s">
        <v>62</v>
      </c>
      <c r="B10" s="14" t="s">
        <v>73</v>
      </c>
      <c r="C10" s="12">
        <v>45000000</v>
      </c>
    </row>
    <row r="11" spans="1:3" x14ac:dyDescent="0.25">
      <c r="A11" t="s">
        <v>64</v>
      </c>
      <c r="B11" t="s">
        <v>74</v>
      </c>
      <c r="C11" s="12">
        <v>0</v>
      </c>
    </row>
    <row r="12" spans="1:3" x14ac:dyDescent="0.25">
      <c r="A12" t="s">
        <v>75</v>
      </c>
      <c r="B12" t="s">
        <v>76</v>
      </c>
      <c r="C12" s="12">
        <v>127750000</v>
      </c>
    </row>
    <row r="13" spans="1:3" x14ac:dyDescent="0.25">
      <c r="A13" t="s">
        <v>75</v>
      </c>
      <c r="B13" t="s">
        <v>77</v>
      </c>
      <c r="C13" s="12">
        <v>0</v>
      </c>
    </row>
    <row r="14" spans="1:3" x14ac:dyDescent="0.25">
      <c r="A14" t="s">
        <v>75</v>
      </c>
      <c r="B14" t="s">
        <v>78</v>
      </c>
      <c r="C14" s="12">
        <v>0</v>
      </c>
    </row>
    <row r="15" spans="1:3" x14ac:dyDescent="0.25">
      <c r="A15" t="s">
        <v>75</v>
      </c>
      <c r="B15" t="s">
        <v>79</v>
      </c>
      <c r="C15" s="12">
        <v>0</v>
      </c>
    </row>
    <row r="16" spans="1:3" x14ac:dyDescent="0.25">
      <c r="A16" t="s">
        <v>75</v>
      </c>
      <c r="B16" t="s">
        <v>80</v>
      </c>
      <c r="C16" s="12">
        <v>481055436</v>
      </c>
    </row>
    <row r="17" spans="1:3" x14ac:dyDescent="0.25">
      <c r="A17" t="s">
        <v>75</v>
      </c>
      <c r="B17" t="s">
        <v>81</v>
      </c>
      <c r="C17" s="12">
        <v>964648700</v>
      </c>
    </row>
    <row r="18" spans="1:3" x14ac:dyDescent="0.25">
      <c r="A18" t="s">
        <v>62</v>
      </c>
      <c r="B18" t="s">
        <v>82</v>
      </c>
      <c r="C18" s="12">
        <v>0</v>
      </c>
    </row>
    <row r="19" spans="1:3" x14ac:dyDescent="0.25">
      <c r="A19" t="s">
        <v>69</v>
      </c>
      <c r="B19" t="s">
        <v>83</v>
      </c>
      <c r="C19" s="12">
        <v>169750000</v>
      </c>
    </row>
  </sheetData>
  <pageMargins left="0.7" right="0.7" top="0.75" bottom="0.75" header="0.3" footer="0.3"/>
  <pageSetup fitToHeight="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A14" sqref="A14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TEC-OP-OPDAV</cp:lastModifiedBy>
  <cp:lastPrinted>2021-05-20T20:28:24Z</cp:lastPrinted>
  <dcterms:created xsi:type="dcterms:W3CDTF">2020-03-24T17:16:45Z</dcterms:created>
  <dcterms:modified xsi:type="dcterms:W3CDTF">2021-05-28T21:52:56Z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