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dy Julieth Ciceri\OneDrive\Escritorio\Valp\SINAS\"/>
    </mc:Choice>
  </mc:AlternateContent>
  <xr:revisionPtr revIDLastSave="0" documentId="13_ncr:1_{28D8E5BC-BDBB-4D18-9C0F-D7203604E9B8}" xr6:coauthVersionLast="47" xr6:coauthVersionMax="47" xr10:uidLastSave="{00000000-0000-0000-0000-000000000000}"/>
  <bookViews>
    <workbookView xWindow="-120" yWindow="-120" windowWidth="20730" windowHeight="11040" tabRatio="619" firstSheet="1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_xlnm.Print_Titles" localSheetId="2">PlantillaMetasLineaBaseAPSB!$A:$A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" l="1"/>
  <c r="C8" i="4"/>
  <c r="C7" i="4"/>
  <c r="C6" i="4"/>
  <c r="E14" i="3"/>
  <c r="C14" i="4"/>
  <c r="C6" i="9"/>
  <c r="C5" i="9"/>
  <c r="C4" i="9"/>
  <c r="C3" i="9"/>
  <c r="B3" i="9"/>
  <c r="D6" i="9"/>
  <c r="D5" i="9"/>
  <c r="D4" i="9"/>
  <c r="D3" i="9"/>
  <c r="D2" i="9"/>
  <c r="K2" i="9"/>
  <c r="J2" i="9"/>
  <c r="H2" i="9"/>
  <c r="G2" i="9"/>
  <c r="C2" i="9"/>
  <c r="B2" i="9"/>
  <c r="D14" i="3"/>
  <c r="C14" i="3"/>
  <c r="B14" i="3"/>
  <c r="B15" i="3"/>
  <c r="C11" i="3"/>
  <c r="E11" i="3"/>
  <c r="D11" i="3"/>
  <c r="C10" i="5"/>
  <c r="B8" i="5" l="1"/>
  <c r="D9" i="5"/>
  <c r="D8" i="5"/>
  <c r="D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<sst xmlns="http://schemas.openxmlformats.org/spreadsheetml/2006/main" count="172" uniqueCount="89">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</sst>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0" xfId="1" applyNumberFormat="1" applyFont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0" xfId="1" applyNumberFormat="1" applyFont="1" applyFill="1" applyBorder="1"/>
    <xf numFmtId="2" fontId="0" fillId="0" borderId="1" xfId="0" applyNumberFormat="1" applyBorder="1" applyAlignment="1">
      <alignment horizontal="center" vertical="center"/>
    </xf>
    <xf numFmtId="1" fontId="4" fillId="0" borderId="0" xfId="1" applyNumberFormat="1" applyFont="1" applyFill="1"/>
    <xf numFmtId="1" fontId="0" fillId="0" borderId="0" xfId="0" applyNumberFormat="1" applyFill="1"/>
    <xf numFmtId="0" fontId="0" fillId="0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1D004B7D-30F4-D242-C010-08063F35EEB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  <sheetName val="Catalo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B3" sqref="B3:E5"/>
    </sheetView>
  </sheetViews>
  <sheetFormatPr baseColWidth="10" defaultColWidth="9.28515625" defaultRowHeight="15" x14ac:dyDescent="0.25"/>
  <cols>
    <col min="1" max="1" width="60.5703125" style="6" customWidth="1"/>
    <col min="2" max="2" width="16" bestFit="1" customWidth="1"/>
    <col min="3" max="5" width="13.285156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0</v>
      </c>
      <c r="C2" s="11">
        <v>0</v>
      </c>
      <c r="D2" s="11">
        <v>0</v>
      </c>
      <c r="E2" s="11">
        <v>0</v>
      </c>
      <c r="F2" t="s">
        <v>56</v>
      </c>
    </row>
    <row r="3" spans="1:8" x14ac:dyDescent="0.25">
      <c r="A3" t="s">
        <v>36</v>
      </c>
      <c r="B3" s="12">
        <v>127607826</v>
      </c>
      <c r="C3">
        <v>115745381</v>
      </c>
      <c r="D3" s="12">
        <v>128049379</v>
      </c>
      <c r="E3" s="12">
        <v>167466026</v>
      </c>
      <c r="F3" t="s">
        <v>56</v>
      </c>
    </row>
    <row r="4" spans="1:8" x14ac:dyDescent="0.25">
      <c r="A4" t="s">
        <v>37</v>
      </c>
      <c r="B4" s="12">
        <v>54931232</v>
      </c>
      <c r="C4" s="12">
        <v>49939648</v>
      </c>
      <c r="D4" s="12">
        <v>51832070</v>
      </c>
      <c r="E4" s="12">
        <v>70045914</v>
      </c>
      <c r="F4" t="s">
        <v>56</v>
      </c>
    </row>
    <row r="5" spans="1:8" x14ac:dyDescent="0.25">
      <c r="A5" t="s">
        <v>38</v>
      </c>
      <c r="B5" s="12">
        <v>89210025</v>
      </c>
      <c r="C5" s="12">
        <v>86942072</v>
      </c>
      <c r="D5" s="12">
        <v>95830468</v>
      </c>
      <c r="E5" s="12">
        <v>139176438</v>
      </c>
      <c r="F5" t="s">
        <v>56</v>
      </c>
    </row>
    <row r="6" spans="1:8" x14ac:dyDescent="0.25">
      <c r="A6" t="s">
        <v>39</v>
      </c>
      <c r="B6" s="16">
        <v>100000000</v>
      </c>
      <c r="C6" s="12">
        <v>100000000</v>
      </c>
      <c r="D6" s="12">
        <v>50000000</v>
      </c>
      <c r="E6" s="18">
        <v>0</v>
      </c>
      <c r="F6" t="s">
        <v>56</v>
      </c>
    </row>
    <row r="7" spans="1:8" x14ac:dyDescent="0.25">
      <c r="A7" t="s">
        <v>40</v>
      </c>
      <c r="B7" s="12">
        <v>0</v>
      </c>
      <c r="C7" s="12">
        <v>0</v>
      </c>
      <c r="D7" s="12">
        <f>25000000+183617000+50000000+203000000</f>
        <v>461617000</v>
      </c>
      <c r="E7" s="12">
        <v>550000000</v>
      </c>
      <c r="F7" t="s">
        <v>56</v>
      </c>
    </row>
    <row r="8" spans="1:8" x14ac:dyDescent="0.25">
      <c r="A8" t="s">
        <v>41</v>
      </c>
      <c r="B8" s="12">
        <f>102273784+24500000+20000000+199996996</f>
        <v>346770780</v>
      </c>
      <c r="C8" s="12">
        <v>0</v>
      </c>
      <c r="D8" s="12">
        <f>106740631+82836495+27700000+12990000+134996832+137919298+206299274+79825200+276934206</f>
        <v>1066241936</v>
      </c>
      <c r="E8" s="12">
        <v>105000000</v>
      </c>
      <c r="F8" t="s">
        <v>56</v>
      </c>
    </row>
    <row r="9" spans="1:8" x14ac:dyDescent="0.25">
      <c r="A9" t="s">
        <v>42</v>
      </c>
      <c r="B9" s="12">
        <v>0</v>
      </c>
      <c r="C9" s="12">
        <v>0</v>
      </c>
      <c r="D9" s="12">
        <f>28000000+21312120</f>
        <v>49312120</v>
      </c>
      <c r="E9" s="12">
        <v>0</v>
      </c>
      <c r="F9" t="s">
        <v>56</v>
      </c>
    </row>
    <row r="10" spans="1:8" x14ac:dyDescent="0.25">
      <c r="A10" t="s">
        <v>43</v>
      </c>
      <c r="B10" s="12">
        <v>24500000</v>
      </c>
      <c r="C10" s="12">
        <f>5675735412+39998280</f>
        <v>5715733692</v>
      </c>
      <c r="D10" s="12">
        <v>2733178440</v>
      </c>
      <c r="E10" s="12">
        <v>1073330817</v>
      </c>
      <c r="F10" t="s">
        <v>53</v>
      </c>
      <c r="G10" t="s">
        <v>57</v>
      </c>
      <c r="H10" t="s">
        <v>56</v>
      </c>
    </row>
  </sheetData>
  <pageMargins left="0.7" right="0.7" top="0.75" bottom="0.75" header="0.3" footer="0.3"/>
  <pageSetup scale="6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2" zoomScale="90" zoomScaleNormal="90" workbookViewId="0">
      <selection activeCell="B10" sqref="B10:E18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 s="12">
        <v>0</v>
      </c>
      <c r="C11" s="12">
        <f>PlantillaTotalUsos!C10-39998280</f>
        <v>5675735412</v>
      </c>
      <c r="D11" s="12">
        <f>PlantillaTotalUsos!D10</f>
        <v>2733178440</v>
      </c>
      <c r="E11" s="12">
        <f>PlantillaTotalUsos!E10</f>
        <v>1073330817</v>
      </c>
    </row>
    <row r="12" spans="1:5" x14ac:dyDescent="0.25">
      <c r="A12" t="s">
        <v>54</v>
      </c>
      <c r="B12" s="11">
        <v>0</v>
      </c>
      <c r="C12" s="11">
        <v>0</v>
      </c>
      <c r="D12" s="11">
        <v>0</v>
      </c>
      <c r="E12" s="11">
        <v>0</v>
      </c>
    </row>
    <row r="13" spans="1:5" x14ac:dyDescent="0.25">
      <c r="A13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25">
      <c r="A14" t="s">
        <v>56</v>
      </c>
      <c r="B14" s="11">
        <f>+PlantillaTotalUsos!B3+PlantillaTotalUsos!B4+PlantillaTotalUsos!B5+PlantillaTotalUsos!B6+PlantillaTotalUsos!B8</f>
        <v>718519863</v>
      </c>
      <c r="C14" s="11">
        <f>+PlantillaTotalUsos!C3+PlantillaTotalUsos!C4+PlantillaTotalUsos!C5+PlantillaTotalUsos!C6</f>
        <v>352627101</v>
      </c>
      <c r="D14" s="11">
        <f>+PlantillaTotalUsos!D3+PlantillaTotalUsos!D4+PlantillaTotalUsos!D5+PlantillaTotalUsos!D6+PlantillaTotalUsos!D7+PlantillaTotalUsos!D8+PlantillaTotalUsos!D9</f>
        <v>1902882973</v>
      </c>
      <c r="E14" s="11">
        <f>+PlantillaTotalUsos!E3+PlantillaTotalUsos!E4+PlantillaTotalUsos!E5+PlantillaTotalUsos!E7+PlantillaTotalUsos!E8+PlantillaTotalUsos!E6</f>
        <v>1031688378</v>
      </c>
    </row>
    <row r="15" spans="1:5" x14ac:dyDescent="0.25">
      <c r="A15" t="s">
        <v>57</v>
      </c>
      <c r="B15" s="11">
        <f>PlantillaTotalUsos!B10</f>
        <v>24500000</v>
      </c>
      <c r="C15" s="11">
        <v>39998280</v>
      </c>
      <c r="D15" s="11">
        <v>0</v>
      </c>
      <c r="E15" s="11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  <pageSetup scale="7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D14" sqref="D14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7">
        <f>97.53/100</f>
        <v>0.97530000000000006</v>
      </c>
      <c r="C2" s="17">
        <f>5.9/100</f>
        <v>5.9000000000000004E-2</v>
      </c>
      <c r="D2" s="14">
        <f>10/100</f>
        <v>0.1</v>
      </c>
      <c r="E2" s="13">
        <v>0</v>
      </c>
      <c r="F2" s="13">
        <v>24</v>
      </c>
      <c r="G2" s="17">
        <f>97.39/100</f>
        <v>0.97389999999999999</v>
      </c>
      <c r="H2" s="17">
        <f>12.18/100</f>
        <v>0.12179999999999999</v>
      </c>
      <c r="I2" s="13">
        <v>0</v>
      </c>
      <c r="J2" s="17">
        <f>98.63/100</f>
        <v>0.98629999999999995</v>
      </c>
      <c r="K2" s="17">
        <f>8.65/100</f>
        <v>8.6500000000000007E-2</v>
      </c>
      <c r="L2" s="13">
        <v>380</v>
      </c>
      <c r="M2" s="13">
        <v>0</v>
      </c>
      <c r="N2" s="13">
        <v>1</v>
      </c>
      <c r="O2" s="13">
        <v>0.9</v>
      </c>
      <c r="P2" s="13">
        <v>0</v>
      </c>
      <c r="Q2" s="13">
        <v>0</v>
      </c>
      <c r="R2" s="15">
        <v>0</v>
      </c>
      <c r="S2" s="13">
        <v>0</v>
      </c>
    </row>
    <row r="3" spans="1:19" x14ac:dyDescent="0.25">
      <c r="A3" t="s">
        <v>85</v>
      </c>
      <c r="B3" s="17">
        <f>97.53/100</f>
        <v>0.97530000000000006</v>
      </c>
      <c r="C3" s="17">
        <f t="shared" ref="C3:C6" si="0">5.9/100</f>
        <v>5.9000000000000004E-2</v>
      </c>
      <c r="D3" s="14">
        <f t="shared" ref="D3:D6" si="1">10/100</f>
        <v>0.1</v>
      </c>
      <c r="E3" s="13">
        <v>0</v>
      </c>
      <c r="F3" s="13">
        <v>24</v>
      </c>
      <c r="G3" s="17">
        <v>0.97</v>
      </c>
      <c r="H3" s="13">
        <v>0</v>
      </c>
      <c r="I3" s="13">
        <v>0</v>
      </c>
      <c r="J3" s="17">
        <v>0.96499999999999997</v>
      </c>
      <c r="K3" s="17">
        <v>0.01</v>
      </c>
      <c r="L3" s="13">
        <v>380</v>
      </c>
      <c r="M3" s="13">
        <v>0</v>
      </c>
      <c r="N3" s="13">
        <v>1</v>
      </c>
      <c r="O3" s="13">
        <v>0.9</v>
      </c>
      <c r="P3" s="13">
        <v>0</v>
      </c>
      <c r="Q3" s="13">
        <v>0</v>
      </c>
      <c r="R3" s="13">
        <v>0</v>
      </c>
      <c r="S3" s="13">
        <v>0</v>
      </c>
    </row>
    <row r="4" spans="1:19" x14ac:dyDescent="0.25">
      <c r="A4" t="s">
        <v>86</v>
      </c>
      <c r="B4" s="17">
        <v>0.97799999999999998</v>
      </c>
      <c r="C4" s="17">
        <f t="shared" si="0"/>
        <v>5.9000000000000004E-2</v>
      </c>
      <c r="D4" s="14">
        <f t="shared" si="1"/>
        <v>0.1</v>
      </c>
      <c r="E4" s="13">
        <v>0</v>
      </c>
      <c r="F4" s="13">
        <v>24</v>
      </c>
      <c r="G4" s="17">
        <v>0.99099999999999999</v>
      </c>
      <c r="H4" s="13">
        <v>0</v>
      </c>
      <c r="I4" s="13">
        <v>0.01</v>
      </c>
      <c r="J4" s="17">
        <v>0.98799999999999999</v>
      </c>
      <c r="K4" s="17">
        <v>1.01E-2</v>
      </c>
      <c r="L4" s="13">
        <v>380</v>
      </c>
      <c r="M4" s="13">
        <v>0.2</v>
      </c>
      <c r="N4" s="13">
        <v>1</v>
      </c>
      <c r="O4" s="13">
        <v>0.9</v>
      </c>
      <c r="P4" s="13">
        <v>0.1</v>
      </c>
      <c r="Q4" s="13">
        <v>0</v>
      </c>
      <c r="R4" s="13">
        <v>0.1</v>
      </c>
      <c r="S4" s="13">
        <v>0.3</v>
      </c>
    </row>
    <row r="5" spans="1:19" x14ac:dyDescent="0.25">
      <c r="A5" t="s">
        <v>87</v>
      </c>
      <c r="B5" s="17">
        <v>0.99099999999999999</v>
      </c>
      <c r="C5" s="17">
        <f t="shared" si="0"/>
        <v>5.9000000000000004E-2</v>
      </c>
      <c r="D5" s="14">
        <f t="shared" si="1"/>
        <v>0.1</v>
      </c>
      <c r="E5" s="13">
        <v>0</v>
      </c>
      <c r="F5" s="13">
        <v>24</v>
      </c>
      <c r="G5" s="13">
        <v>1</v>
      </c>
      <c r="H5" s="13">
        <v>0</v>
      </c>
      <c r="I5" s="13">
        <v>0.01</v>
      </c>
      <c r="J5" s="13">
        <v>1</v>
      </c>
      <c r="K5" s="17">
        <v>1.0200000000000001E-2</v>
      </c>
      <c r="L5" s="13">
        <v>380</v>
      </c>
      <c r="M5" s="13">
        <v>0.3</v>
      </c>
      <c r="N5" s="13">
        <v>1</v>
      </c>
      <c r="O5" s="13">
        <v>0.9</v>
      </c>
      <c r="P5" s="13">
        <v>0.3</v>
      </c>
      <c r="Q5" s="13">
        <v>0</v>
      </c>
      <c r="R5" s="13">
        <v>0.12</v>
      </c>
      <c r="S5" s="13">
        <v>0.4</v>
      </c>
    </row>
    <row r="6" spans="1:19" x14ac:dyDescent="0.25">
      <c r="A6" t="s">
        <v>88</v>
      </c>
      <c r="B6" s="17">
        <v>1</v>
      </c>
      <c r="C6" s="17">
        <f t="shared" si="0"/>
        <v>5.9000000000000004E-2</v>
      </c>
      <c r="D6" s="14">
        <f t="shared" si="1"/>
        <v>0.1</v>
      </c>
      <c r="E6" s="13">
        <v>0</v>
      </c>
      <c r="F6" s="13">
        <v>24</v>
      </c>
      <c r="G6" s="13">
        <v>1</v>
      </c>
      <c r="H6" s="13">
        <v>0</v>
      </c>
      <c r="I6" s="13">
        <v>0.01</v>
      </c>
      <c r="J6" s="13">
        <v>1</v>
      </c>
      <c r="K6" s="17">
        <v>1.03E-2</v>
      </c>
      <c r="L6" s="13">
        <v>380</v>
      </c>
      <c r="M6" s="13">
        <v>0.4</v>
      </c>
      <c r="N6" s="13">
        <v>1</v>
      </c>
      <c r="O6" s="13">
        <v>0.9</v>
      </c>
      <c r="P6" s="13">
        <v>0.5</v>
      </c>
      <c r="Q6" s="13">
        <v>0</v>
      </c>
      <c r="R6" s="13">
        <v>0.15</v>
      </c>
      <c r="S6" s="13">
        <v>0.5</v>
      </c>
    </row>
  </sheetData>
  <pageMargins left="0.70866141732283472" right="0.70866141732283472" top="0.74803149606299213" bottom="0.74803149606299213" header="0.31496062992125984" footer="0.31496062992125984"/>
  <pageSetup scale="50" orientation="landscape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2"/>
  <sheetViews>
    <sheetView tabSelected="1" zoomScale="90" zoomScaleNormal="90" workbookViewId="0">
      <selection activeCell="C3" sqref="C3:C17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 s="11">
        <v>0</v>
      </c>
    </row>
    <row r="4" spans="1:3" x14ac:dyDescent="0.25">
      <c r="A4" t="s">
        <v>64</v>
      </c>
      <c r="B4" t="s">
        <v>66</v>
      </c>
      <c r="C4" s="19">
        <v>25000000</v>
      </c>
    </row>
    <row r="5" spans="1:3" x14ac:dyDescent="0.25">
      <c r="A5" t="s">
        <v>64</v>
      </c>
      <c r="B5" t="s">
        <v>67</v>
      </c>
      <c r="C5" s="11">
        <v>0</v>
      </c>
    </row>
    <row r="6" spans="1:3" x14ac:dyDescent="0.25">
      <c r="A6" t="s">
        <v>64</v>
      </c>
      <c r="B6" t="s">
        <v>68</v>
      </c>
      <c r="C6" s="11">
        <f>5675735412+203000000</f>
        <v>5878735412</v>
      </c>
    </row>
    <row r="7" spans="1:3" x14ac:dyDescent="0.25">
      <c r="A7" t="s">
        <v>69</v>
      </c>
      <c r="B7" t="s">
        <v>70</v>
      </c>
      <c r="C7" s="11">
        <f>206299274+79825200</f>
        <v>286124474</v>
      </c>
    </row>
    <row r="8" spans="1:3" x14ac:dyDescent="0.25">
      <c r="A8" t="s">
        <v>69</v>
      </c>
      <c r="B8" t="s">
        <v>71</v>
      </c>
      <c r="C8" s="11">
        <f>106740631+27700000+12990000+183617000+134966382+137919298+276934206+2733178440</f>
        <v>3614045957</v>
      </c>
    </row>
    <row r="9" spans="1:3" x14ac:dyDescent="0.25">
      <c r="A9" t="s">
        <v>62</v>
      </c>
      <c r="B9" t="s">
        <v>72</v>
      </c>
      <c r="C9" s="11">
        <v>28000000</v>
      </c>
    </row>
    <row r="10" spans="1:3" x14ac:dyDescent="0.25">
      <c r="A10" t="s">
        <v>62</v>
      </c>
      <c r="B10" t="s">
        <v>73</v>
      </c>
      <c r="C10" s="11">
        <v>0</v>
      </c>
    </row>
    <row r="11" spans="1:3" x14ac:dyDescent="0.25">
      <c r="A11" t="s">
        <v>64</v>
      </c>
      <c r="B11" t="s">
        <v>74</v>
      </c>
      <c r="C11" s="11">
        <f>+PlantillaTotalUsos!B6+PlantillaTotalUsos!C6+PlantillaTotalUsos!D6+PlantillaTotalUsos!E6+PlantillaTotalUsos!B3+PlantillaTotalUsos!B4+PlantillaTotalUsos!B5+PlantillaTotalUsos!C3+PlantillaTotalUsos!C4+PlantillaTotalUsos!C5+PlantillaTotalUsos!D3+PlantillaTotalUsos!D4+PlantillaTotalUsos!D5+PlantillaTotalUsos!E3+PlantillaTotalUsos!E4+PlantillaTotalUsos!E5+2125132047</f>
        <v>3551908526</v>
      </c>
    </row>
    <row r="12" spans="1:3" x14ac:dyDescent="0.25">
      <c r="A12" t="s">
        <v>75</v>
      </c>
      <c r="B12" t="s">
        <v>76</v>
      </c>
      <c r="C12" s="11">
        <v>0</v>
      </c>
    </row>
    <row r="13" spans="1:3" x14ac:dyDescent="0.25">
      <c r="A13" t="s">
        <v>75</v>
      </c>
      <c r="B13" t="s">
        <v>77</v>
      </c>
      <c r="C13" s="11">
        <v>0</v>
      </c>
    </row>
    <row r="14" spans="1:3" x14ac:dyDescent="0.25">
      <c r="A14" t="s">
        <v>75</v>
      </c>
      <c r="B14" t="s">
        <v>78</v>
      </c>
      <c r="C14" s="19">
        <f>PlantillaFuentes!B15+PlantillaFuentes!C15</f>
        <v>64498280</v>
      </c>
    </row>
    <row r="15" spans="1:3" x14ac:dyDescent="0.25">
      <c r="A15" t="s">
        <v>75</v>
      </c>
      <c r="B15" t="s">
        <v>79</v>
      </c>
      <c r="C15" s="11">
        <v>0</v>
      </c>
    </row>
    <row r="16" spans="1:3" x14ac:dyDescent="0.25">
      <c r="A16" t="s">
        <v>75</v>
      </c>
      <c r="B16" t="s">
        <v>80</v>
      </c>
      <c r="C16" s="19">
        <v>21312120</v>
      </c>
    </row>
    <row r="17" spans="1:3" x14ac:dyDescent="0.25">
      <c r="A17" t="s">
        <v>75</v>
      </c>
      <c r="B17" t="s">
        <v>81</v>
      </c>
      <c r="C17" s="19">
        <v>82836495</v>
      </c>
    </row>
    <row r="18" spans="1:3" x14ac:dyDescent="0.25">
      <c r="A18" t="s">
        <v>62</v>
      </c>
      <c r="B18" t="s">
        <v>82</v>
      </c>
      <c r="C18" s="20">
        <v>0</v>
      </c>
    </row>
    <row r="19" spans="1:3" x14ac:dyDescent="0.25">
      <c r="A19" t="s">
        <v>69</v>
      </c>
      <c r="B19" t="s">
        <v>83</v>
      </c>
      <c r="C19">
        <v>0</v>
      </c>
    </row>
    <row r="21" spans="1:3" x14ac:dyDescent="0.25">
      <c r="C21" s="11"/>
    </row>
    <row r="22" spans="1:3" x14ac:dyDescent="0.25">
      <c r="C22" s="11"/>
    </row>
  </sheetData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  <vt:lpstr>PlantillaMetasLineaBaseAPSB!Títulos_a_imprimir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Leidy Julieth Ciceri</cp:lastModifiedBy>
  <cp:lastPrinted>2022-06-28T05:08:37Z</cp:lastPrinted>
  <dcterms:created xsi:type="dcterms:W3CDTF">2020-03-24T17:16:45Z</dcterms:created>
  <dcterms:modified xsi:type="dcterms:W3CDTF">2023-05-01T02:40:38Z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